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drawings/drawing1.xml" ContentType="application/vnd.openxmlformats-officedocument.drawing+xml"/>
  <Override PartName="/xl/customProperty5.bin" ContentType="application/vnd.openxmlformats-officedocument.spreadsheetml.customProperty"/>
  <Override PartName="/xl/customProperty6.bin" ContentType="application/vnd.openxmlformats-officedocument.spreadsheetml.customProperty"/>
  <Override PartName="/xl/drawings/drawing2.xml" ContentType="application/vnd.openxmlformats-officedocument.drawing+xml"/>
  <Override PartName="/xl/customProperty7.bin" ContentType="application/vnd.openxmlformats-officedocument.spreadsheetml.customProperty"/>
  <Override PartName="/xl/customProperty8.bin" ContentType="application/vnd.openxmlformats-officedocument.spreadsheetml.customProperty"/>
  <Override PartName="/xl/drawings/drawing3.xml" ContentType="application/vnd.openxmlformats-officedocument.drawing+xml"/>
  <Override PartName="/xl/customProperty9.bin" ContentType="application/vnd.openxmlformats-officedocument.spreadsheetml.customProperty"/>
  <Override PartName="/xl/customProperty10.bin" ContentType="application/vnd.openxmlformats-officedocument.spreadsheetml.customProperty"/>
  <Override PartName="/xl/drawings/drawing4.xml" ContentType="application/vnd.openxmlformats-officedocument.drawing+xml"/>
  <Override PartName="/xl/customProperty11.bin" ContentType="application/vnd.openxmlformats-officedocument.spreadsheetml.customProperty"/>
  <Override PartName="/xl/customProperty12.bin" ContentType="application/vnd.openxmlformats-officedocument.spreadsheetml.customProperty"/>
  <Override PartName="/xl/drawings/drawing5.xml" ContentType="application/vnd.openxmlformats-officedocument.drawing+xml"/>
  <Override PartName="/xl/customProperty13.bin" ContentType="application/vnd.openxmlformats-officedocument.spreadsheetml.customProperty"/>
  <Override PartName="/xl/customProperty14.bin" ContentType="application/vnd.openxmlformats-officedocument.spreadsheetml.customProperty"/>
  <Override PartName="/xl/drawings/drawing6.xml" ContentType="application/vnd.openxmlformats-officedocument.drawing+xml"/>
  <Override PartName="/xl/customProperty15.bin" ContentType="application/vnd.openxmlformats-officedocument.spreadsheetml.customProperty"/>
  <Override PartName="/xl/customProperty16.bin" ContentType="application/vnd.openxmlformats-officedocument.spreadsheetml.customProperty"/>
  <Override PartName="/xl/drawings/drawing7.xml" ContentType="application/vnd.openxmlformats-officedocument.drawing+xml"/>
  <Override PartName="/xl/customProperty17.bin" ContentType="application/vnd.openxmlformats-officedocument.spreadsheetml.customProperty"/>
  <Override PartName="/xl/customProperty18.bin" ContentType="application/vnd.openxmlformats-officedocument.spreadsheetml.customProperty"/>
  <Override PartName="/xl/drawings/drawing8.xml" ContentType="application/vnd.openxmlformats-officedocument.drawing+xml"/>
  <Override PartName="/xl/customProperty19.bin" ContentType="application/vnd.openxmlformats-officedocument.spreadsheetml.customProperty"/>
  <Override PartName="/xl/customProperty20.bin" ContentType="application/vnd.openxmlformats-officedocument.spreadsheetml.customProperty"/>
  <Override PartName="/xl/drawings/drawing9.xml" ContentType="application/vnd.openxmlformats-officedocument.drawing+xml"/>
  <Override PartName="/xl/customProperty21.bin" ContentType="application/vnd.openxmlformats-officedocument.spreadsheetml.customProperty"/>
  <Override PartName="/xl/customProperty22.bin" ContentType="application/vnd.openxmlformats-officedocument.spreadsheetml.customProperty"/>
  <Override PartName="/xl/drawings/drawing10.xml" ContentType="application/vnd.openxmlformats-officedocument.drawing+xml"/>
  <Override PartName="/xl/customProperty23.bin" ContentType="application/vnd.openxmlformats-officedocument.spreadsheetml.customProperty"/>
  <Override PartName="/xl/customProperty24.bin" ContentType="application/vnd.openxmlformats-officedocument.spreadsheetml.customProperty"/>
  <Override PartName="/xl/drawings/drawing11.xml" ContentType="application/vnd.openxmlformats-officedocument.drawing+xml"/>
  <Override PartName="/xl/customProperty25.bin" ContentType="application/vnd.openxmlformats-officedocument.spreadsheetml.customProperty"/>
  <Override PartName="/xl/customProperty26.bin" ContentType="application/vnd.openxmlformats-officedocument.spreadsheetml.customProperty"/>
  <Override PartName="/xl/drawings/drawing12.xml" ContentType="application/vnd.openxmlformats-officedocument.drawing+xml"/>
  <Override PartName="/xl/customProperty27.bin" ContentType="application/vnd.openxmlformats-officedocument.spreadsheetml.customProperty"/>
  <Override PartName="/xl/customProperty28.bin" ContentType="application/vnd.openxmlformats-officedocument.spreadsheetml.customProperty"/>
  <Override PartName="/xl/drawings/drawing13.xml" ContentType="application/vnd.openxmlformats-officedocument.drawing+xml"/>
  <Override PartName="/xl/customProperty29.bin" ContentType="application/vnd.openxmlformats-officedocument.spreadsheetml.customProperty"/>
  <Override PartName="/xl/customProperty30.bin" ContentType="application/vnd.openxmlformats-officedocument.spreadsheetml.customProperty"/>
  <Override PartName="/xl/drawings/drawing14.xml" ContentType="application/vnd.openxmlformats-officedocument.drawing+xml"/>
  <Override PartName="/xl/comments1.xml" ContentType="application/vnd.openxmlformats-officedocument.spreadsheetml.comments+xml"/>
  <Override PartName="/xl/customProperty31.bin" ContentType="application/vnd.openxmlformats-officedocument.spreadsheetml.customProperty"/>
  <Override PartName="/xl/customProperty32.bin" ContentType="application/vnd.openxmlformats-officedocument.spreadsheetml.customProperty"/>
  <Override PartName="/xl/drawings/drawing15.xml" ContentType="application/vnd.openxmlformats-officedocument.drawing+xml"/>
  <Override PartName="/xl/customProperty33.bin" ContentType="application/vnd.openxmlformats-officedocument.spreadsheetml.customProperty"/>
  <Override PartName="/xl/customProperty34.bin" ContentType="application/vnd.openxmlformats-officedocument.spreadsheetml.customProperty"/>
  <Override PartName="/xl/drawings/drawing16.xml" ContentType="application/vnd.openxmlformats-officedocument.drawing+xml"/>
  <Override PartName="/xl/customProperty35.bin" ContentType="application/vnd.openxmlformats-officedocument.spreadsheetml.customProperty"/>
  <Override PartName="/xl/customProperty36.bin" ContentType="application/vnd.openxmlformats-officedocument.spreadsheetml.customProperty"/>
  <Override PartName="/xl/drawings/drawing17.xml" ContentType="application/vnd.openxmlformats-officedocument.drawing+xml"/>
  <Override PartName="/xl/customProperty37.bin" ContentType="application/vnd.openxmlformats-officedocument.spreadsheetml.customProperty"/>
  <Override PartName="/xl/customProperty38.bin" ContentType="application/vnd.openxmlformats-officedocument.spreadsheetml.customProperty"/>
  <Override PartName="/xl/drawings/drawing18.xml" ContentType="application/vnd.openxmlformats-officedocument.drawing+xml"/>
  <Override PartName="/xl/customProperty39.bin" ContentType="application/vnd.openxmlformats-officedocument.spreadsheetml.customProperty"/>
  <Override PartName="/xl/customProperty40.bin" ContentType="application/vnd.openxmlformats-officedocument.spreadsheetml.customProperty"/>
  <Override PartName="/xl/tables/table1.xml" ContentType="application/vnd.openxmlformats-officedocument.spreadsheetml.table+xml"/>
  <Override PartName="/xl/customProperty41.bin" ContentType="application/vnd.openxmlformats-officedocument.spreadsheetml.customProperty"/>
  <Override PartName="/xl/customProperty4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fileSharing readOnlyRecommended="1"/>
  <workbookPr codeName="ThisWorkbook"/>
  <mc:AlternateContent xmlns:mc="http://schemas.openxmlformats.org/markup-compatibility/2006">
    <mc:Choice Requires="x15">
      <x15ac:absPath xmlns:x15ac="http://schemas.microsoft.com/office/spreadsheetml/2010/11/ac" url="G:\FILEPRD16\P&amp;A\000 Commercial Finance\Gas Markets\07 GMR\2020\2. Templates &amp; BoPs\"/>
    </mc:Choice>
  </mc:AlternateContent>
  <xr:revisionPtr revIDLastSave="0" documentId="13_ncr:1_{94ECFB49-4F53-4B1C-BBF2-45F44A58096D}" xr6:coauthVersionLast="45" xr6:coauthVersionMax="45" xr10:uidLastSave="{00000000-0000-0000-0000-000000000000}"/>
  <bookViews>
    <workbookView xWindow="-120" yWindow="-120" windowWidth="29040" windowHeight="17640" tabRatio="842" xr2:uid="{00000000-000D-0000-FFFF-FFFF00000000}"/>
  </bookViews>
  <sheets>
    <sheet name="Cover" sheetId="11" r:id="rId1"/>
    <sheet name="Contents" sheetId="4" r:id="rId2"/>
    <sheet name="1. Pipeline information" sheetId="44" r:id="rId3"/>
    <sheet name="1.1 Financial performance" sheetId="52" r:id="rId4"/>
    <sheet name="2. Revenues and expenses" sheetId="5" r:id="rId5"/>
    <sheet name="2.1 Revenue by service" sheetId="56" r:id="rId6"/>
    <sheet name="2.2 Revenue contributions " sheetId="57" r:id="rId7"/>
    <sheet name="2.3 Indirect revenue" sheetId="45" r:id="rId8"/>
    <sheet name="2.4 Shared costs" sheetId="16" r:id="rId9"/>
    <sheet name="3. Statement of pipeline assets" sheetId="6" r:id="rId10"/>
    <sheet name="3.1 Pipeline asset useful life" sheetId="55" r:id="rId11"/>
    <sheet name="3.2 Pipeline asset impairment" sheetId="63" r:id="rId12"/>
    <sheet name="3.3 Depreciation amortisation" sheetId="34" r:id="rId13"/>
    <sheet name="3.4 Shared supporting assets" sheetId="59" r:id="rId14"/>
    <sheet name="4 Recovered capital" sheetId="47" r:id="rId15"/>
    <sheet name="4.1 Pipelines capex" sheetId="66" r:id="rId16"/>
    <sheet name="5. Weighted average price" sheetId="54" r:id="rId17"/>
    <sheet name="5.1 Exempt WAP services" sheetId="60" r:id="rId18"/>
    <sheet name="6. Notes" sheetId="64" r:id="rId19"/>
    <sheet name="Amendment record" sheetId="67" r:id="rId20"/>
    <sheet name="Sheet1" sheetId="61" state="hidden" r:id="rId21"/>
  </sheets>
  <externalReferences>
    <externalReference r:id="rId22"/>
  </externalReferences>
  <definedNames>
    <definedName name="ABN">Cover!$C$17</definedName>
    <definedName name="_xlnm.Print_Area" localSheetId="2">'1. Pipeline information'!$A$1:$E$37</definedName>
    <definedName name="_xlnm.Print_Area" localSheetId="3">'1.1 Financial performance'!$A$1:$D$14</definedName>
    <definedName name="_xlnm.Print_Area" localSheetId="4">'2. Revenues and expenses'!$A$1:$J$41</definedName>
    <definedName name="_xlnm.Print_Area" localSheetId="5">'2.1 Revenue by service'!$A$1:$J$24</definedName>
    <definedName name="_xlnm.Print_Area" localSheetId="6">'2.2 Revenue contributions '!$A$1:$F$29</definedName>
    <definedName name="_xlnm.Print_Area" localSheetId="7">'2.3 Indirect revenue'!$A$1:$I$37</definedName>
    <definedName name="_xlnm.Print_Area" localSheetId="8">'2.4 Shared costs'!$A$1:$J$37</definedName>
    <definedName name="_xlnm.Print_Area" localSheetId="9">'3. Statement of pipeline assets'!$A$1:$F$87</definedName>
    <definedName name="_xlnm.Print_Area" localSheetId="10">'3.1 Pipeline asset useful life'!$A$1:$G$38</definedName>
    <definedName name="_xlnm.Print_Area" localSheetId="11">'3.2 Pipeline asset impairment'!$A$1:$I$55</definedName>
    <definedName name="_xlnm.Print_Area" localSheetId="12">'3.3 Depreciation amortisation'!$A$1:$P$80</definedName>
    <definedName name="_xlnm.Print_Area" localSheetId="13">'3.4 Shared supporting assets'!$A$1:$H$44</definedName>
    <definedName name="_xlnm.Print_Area" localSheetId="14">'4 Recovered capital'!$A$1:$BL$46</definedName>
    <definedName name="_xlnm.Print_Area" localSheetId="15">'4.1 Pipelines capex'!$A$1:$F$36</definedName>
    <definedName name="_xlnm.Print_Area" localSheetId="16">'5. Weighted average price'!$A$1:$BJ$22</definedName>
    <definedName name="_xlnm.Print_Area" localSheetId="17">'5.1 Exempt WAP services'!$A$1:$F$15</definedName>
    <definedName name="_xlnm.Print_Area" localSheetId="18">'6. Notes'!$A$1:$E$4</definedName>
    <definedName name="_xlnm.Print_Area" localSheetId="1">Contents!$B$2:$K$49</definedName>
    <definedName name="_xlnm.Print_Area" localSheetId="0">Cover!$A$1:$J$41</definedName>
    <definedName name="_xlnm.Print_Area" localSheetId="20">Sheet1!$A$1:$N$33</definedName>
    <definedName name="Tradingname">Cover!$C$15</definedName>
    <definedName name="YEAR">[1]Outcomes!$B$3</definedName>
    <definedName name="Yearending">Cover!$C$23</definedName>
    <definedName name="Yearstart">Cover!$C$21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7" i="5" l="1"/>
  <c r="E37" i="5"/>
  <c r="G10" i="59"/>
  <c r="B10" i="59"/>
  <c r="D73" i="6"/>
  <c r="L78" i="34"/>
  <c r="D78" i="6"/>
  <c r="G78" i="34"/>
  <c r="D72" i="6"/>
  <c r="D75" i="6" s="1"/>
  <c r="D84" i="6" s="1"/>
  <c r="N53" i="34"/>
  <c r="M53" i="34"/>
  <c r="D13" i="6"/>
  <c r="L10" i="34"/>
  <c r="O10" i="34" s="1"/>
  <c r="D14" i="6"/>
  <c r="L11" i="34"/>
  <c r="O11" i="34" s="1"/>
  <c r="D30" i="6"/>
  <c r="L12" i="34"/>
  <c r="O12" i="34" s="1"/>
  <c r="K53" i="34"/>
  <c r="L14" i="34"/>
  <c r="O14" i="34" s="1"/>
  <c r="J53" i="34"/>
  <c r="L15" i="34"/>
  <c r="O15" i="34" s="1"/>
  <c r="I53" i="34"/>
  <c r="L16" i="34"/>
  <c r="O16" i="34" s="1"/>
  <c r="L17" i="34"/>
  <c r="O17" i="34" s="1"/>
  <c r="L19" i="34"/>
  <c r="O19" i="34" s="1"/>
  <c r="L20" i="34"/>
  <c r="O20" i="34" s="1"/>
  <c r="E80" i="6"/>
  <c r="E62" i="6"/>
  <c r="E56" i="6"/>
  <c r="E51" i="6"/>
  <c r="E39" i="6"/>
  <c r="E27" i="6"/>
  <c r="E21" i="6"/>
  <c r="E12" i="6"/>
  <c r="E15" i="6" s="1"/>
  <c r="I21" i="56"/>
  <c r="I12" i="56"/>
  <c r="I11" i="56"/>
  <c r="F22" i="56"/>
  <c r="I16" i="16"/>
  <c r="E36" i="5"/>
  <c r="I14" i="16"/>
  <c r="E34" i="5"/>
  <c r="D15" i="57"/>
  <c r="E20" i="56"/>
  <c r="I31" i="5"/>
  <c r="I25" i="5"/>
  <c r="I24" i="5"/>
  <c r="I23" i="5"/>
  <c r="I20" i="5"/>
  <c r="F31" i="47"/>
  <c r="BH23" i="47"/>
  <c r="BG23" i="47"/>
  <c r="BF23" i="47"/>
  <c r="BE23" i="47"/>
  <c r="BD23" i="47"/>
  <c r="BC23" i="47"/>
  <c r="BB23" i="47"/>
  <c r="BA23" i="47"/>
  <c r="AZ23" i="47"/>
  <c r="AY23" i="47"/>
  <c r="AX23" i="47"/>
  <c r="AW23" i="47"/>
  <c r="AV23" i="47"/>
  <c r="AV24" i="47"/>
  <c r="AU23" i="47"/>
  <c r="AT23" i="47"/>
  <c r="AS23" i="47"/>
  <c r="AR23" i="47"/>
  <c r="AQ23" i="47"/>
  <c r="AP23" i="47"/>
  <c r="AO23" i="47"/>
  <c r="AN23" i="47"/>
  <c r="AM23" i="47"/>
  <c r="AL23" i="47"/>
  <c r="AK23" i="47"/>
  <c r="AJ23" i="47"/>
  <c r="AI23" i="47"/>
  <c r="AH23" i="47"/>
  <c r="AG23" i="47"/>
  <c r="AF23" i="47"/>
  <c r="AE23" i="47"/>
  <c r="AD23" i="47"/>
  <c r="AC23" i="47"/>
  <c r="AB23" i="47"/>
  <c r="AB24" i="47"/>
  <c r="AA23" i="47"/>
  <c r="Z23" i="47"/>
  <c r="Y23" i="47"/>
  <c r="X23" i="47"/>
  <c r="W23" i="47"/>
  <c r="V23" i="47"/>
  <c r="U23" i="47"/>
  <c r="T23" i="47"/>
  <c r="S23" i="47"/>
  <c r="R23" i="47"/>
  <c r="Q23" i="47"/>
  <c r="P23" i="47"/>
  <c r="O23" i="47"/>
  <c r="N23" i="47"/>
  <c r="M23" i="47"/>
  <c r="L23" i="47"/>
  <c r="K23" i="47"/>
  <c r="J23" i="47"/>
  <c r="I23" i="47"/>
  <c r="H23" i="47"/>
  <c r="G23" i="47"/>
  <c r="F23" i="47"/>
  <c r="BH16" i="47"/>
  <c r="BG16" i="47"/>
  <c r="BF16" i="47"/>
  <c r="BF32" i="47"/>
  <c r="BE16" i="47"/>
  <c r="BD16" i="47"/>
  <c r="BC16" i="47"/>
  <c r="BC32" i="47"/>
  <c r="BB16" i="47"/>
  <c r="BA16" i="47"/>
  <c r="AZ16" i="47"/>
  <c r="AY16" i="47"/>
  <c r="AX16" i="47"/>
  <c r="AX24" i="47"/>
  <c r="AW16" i="47"/>
  <c r="AW32" i="47"/>
  <c r="AV16" i="47"/>
  <c r="AU16" i="47"/>
  <c r="AT16" i="47"/>
  <c r="AS16" i="47"/>
  <c r="AR16" i="47"/>
  <c r="AQ16" i="47"/>
  <c r="AP16" i="47"/>
  <c r="AO16" i="47"/>
  <c r="AN16" i="47"/>
  <c r="AM16" i="47"/>
  <c r="AM24" i="47"/>
  <c r="AL16" i="47"/>
  <c r="AK16" i="47"/>
  <c r="AJ16" i="47"/>
  <c r="AI16" i="47"/>
  <c r="AH16" i="47"/>
  <c r="AG16" i="47"/>
  <c r="AF16" i="47"/>
  <c r="AE16" i="47"/>
  <c r="AE24" i="47"/>
  <c r="AD16" i="47"/>
  <c r="AD24" i="47"/>
  <c r="AC16" i="47"/>
  <c r="AB16" i="47"/>
  <c r="AA16" i="47"/>
  <c r="Z16" i="47"/>
  <c r="Y16" i="47"/>
  <c r="X16" i="47"/>
  <c r="W16" i="47"/>
  <c r="W24" i="47"/>
  <c r="V16" i="47"/>
  <c r="V24" i="47"/>
  <c r="U16" i="47"/>
  <c r="T16" i="47"/>
  <c r="S16" i="47"/>
  <c r="S24" i="47"/>
  <c r="R16" i="47"/>
  <c r="Q16" i="47"/>
  <c r="P16" i="47"/>
  <c r="O16" i="47"/>
  <c r="O24" i="47"/>
  <c r="N16" i="47"/>
  <c r="M16" i="47"/>
  <c r="M24" i="47"/>
  <c r="L16" i="47"/>
  <c r="K16" i="47"/>
  <c r="J16" i="47"/>
  <c r="I16" i="47"/>
  <c r="H16" i="47"/>
  <c r="H24" i="47"/>
  <c r="G16" i="47"/>
  <c r="F16" i="47"/>
  <c r="F24" i="47"/>
  <c r="E29" i="47"/>
  <c r="E22" i="47"/>
  <c r="E15" i="47"/>
  <c r="D74" i="6"/>
  <c r="G31" i="59"/>
  <c r="G32" i="59"/>
  <c r="G33" i="59"/>
  <c r="G34" i="59"/>
  <c r="G35" i="59"/>
  <c r="E21" i="47"/>
  <c r="E20" i="47"/>
  <c r="E19" i="47"/>
  <c r="E18" i="47"/>
  <c r="C32" i="55"/>
  <c r="C21" i="55"/>
  <c r="F17" i="16"/>
  <c r="E17" i="16"/>
  <c r="BH12" i="54"/>
  <c r="BG20" i="54"/>
  <c r="BF20" i="54"/>
  <c r="BD20" i="54"/>
  <c r="BC20" i="54"/>
  <c r="BA20" i="54"/>
  <c r="AZ20" i="54"/>
  <c r="AX20" i="54"/>
  <c r="AW20" i="54"/>
  <c r="AU20" i="54"/>
  <c r="AT20" i="54"/>
  <c r="AR20" i="54"/>
  <c r="AQ20" i="54"/>
  <c r="AO20" i="54"/>
  <c r="AN20" i="54"/>
  <c r="AL20" i="54"/>
  <c r="AK20" i="54"/>
  <c r="AH20" i="54"/>
  <c r="AG20" i="54"/>
  <c r="AE20" i="54"/>
  <c r="AD20" i="54"/>
  <c r="AB20" i="54"/>
  <c r="AA20" i="54"/>
  <c r="Y20" i="54"/>
  <c r="X20" i="54"/>
  <c r="V20" i="54"/>
  <c r="U20" i="54"/>
  <c r="S20" i="54"/>
  <c r="R20" i="54"/>
  <c r="O20" i="54"/>
  <c r="N20" i="54"/>
  <c r="L20" i="54"/>
  <c r="K20" i="54"/>
  <c r="H20" i="54"/>
  <c r="G20" i="54"/>
  <c r="E20" i="54"/>
  <c r="D20" i="54"/>
  <c r="F8" i="47"/>
  <c r="G8" i="47"/>
  <c r="H8" i="47"/>
  <c r="I8" i="47"/>
  <c r="J8" i="47"/>
  <c r="K8" i="47"/>
  <c r="L8" i="47"/>
  <c r="M8" i="47"/>
  <c r="N8" i="47"/>
  <c r="O8" i="47"/>
  <c r="P8" i="47"/>
  <c r="Q8" i="47"/>
  <c r="R8" i="47"/>
  <c r="S8" i="47"/>
  <c r="T8" i="47"/>
  <c r="U8" i="47"/>
  <c r="V8" i="47"/>
  <c r="W8" i="47"/>
  <c r="X8" i="47"/>
  <c r="Y8" i="47"/>
  <c r="Z8" i="47"/>
  <c r="AA8" i="47"/>
  <c r="AB8" i="47"/>
  <c r="AC8" i="47"/>
  <c r="AD8" i="47"/>
  <c r="AE8" i="47"/>
  <c r="AF8" i="47"/>
  <c r="AG8" i="47"/>
  <c r="AH8" i="47"/>
  <c r="AI8" i="47"/>
  <c r="AJ8" i="47"/>
  <c r="AK8" i="47"/>
  <c r="AL8" i="47"/>
  <c r="AM8" i="47"/>
  <c r="AN8" i="47"/>
  <c r="AO8" i="47"/>
  <c r="AP8" i="47"/>
  <c r="AQ8" i="47"/>
  <c r="AR8" i="47"/>
  <c r="AS8" i="47"/>
  <c r="AT8" i="47"/>
  <c r="AU8" i="47"/>
  <c r="AV8" i="47"/>
  <c r="AW8" i="47"/>
  <c r="AX8" i="47"/>
  <c r="AY8" i="47"/>
  <c r="AZ8" i="47"/>
  <c r="BA8" i="47"/>
  <c r="BB8" i="47"/>
  <c r="BC8" i="47"/>
  <c r="BD8" i="47"/>
  <c r="BE8" i="47"/>
  <c r="BF8" i="47"/>
  <c r="BG8" i="47"/>
  <c r="BH8" i="47"/>
  <c r="I16" i="54"/>
  <c r="F16" i="54"/>
  <c r="C16" i="54"/>
  <c r="E11" i="47"/>
  <c r="E10" i="47"/>
  <c r="C26" i="55"/>
  <c r="C16" i="55"/>
  <c r="C15" i="55"/>
  <c r="C14" i="55"/>
  <c r="C13" i="55"/>
  <c r="C12" i="55"/>
  <c r="C11" i="55"/>
  <c r="C10" i="55"/>
  <c r="C9" i="55"/>
  <c r="C3" i="60"/>
  <c r="B2" i="60"/>
  <c r="C3" i="59"/>
  <c r="B2" i="59"/>
  <c r="C3" i="34"/>
  <c r="B2" i="34"/>
  <c r="C3" i="63"/>
  <c r="B2" i="63"/>
  <c r="C3" i="55"/>
  <c r="B2" i="55"/>
  <c r="C3" i="66"/>
  <c r="B2" i="66"/>
  <c r="C3" i="64"/>
  <c r="B2" i="64"/>
  <c r="C3" i="52"/>
  <c r="B2" i="52"/>
  <c r="C3" i="47"/>
  <c r="B2" i="47"/>
  <c r="C3" i="6"/>
  <c r="B2" i="6"/>
  <c r="C3" i="16"/>
  <c r="B2" i="16"/>
  <c r="E36" i="45"/>
  <c r="C3" i="45"/>
  <c r="B2" i="45"/>
  <c r="C3" i="57"/>
  <c r="B2" i="57"/>
  <c r="C3" i="56"/>
  <c r="B2" i="56"/>
  <c r="C3" i="5"/>
  <c r="B2" i="5"/>
  <c r="C3" i="44"/>
  <c r="B2" i="44"/>
  <c r="BH13" i="54"/>
  <c r="BH14" i="54"/>
  <c r="BE13" i="54"/>
  <c r="BE14" i="54"/>
  <c r="BE12" i="54"/>
  <c r="BB13" i="54"/>
  <c r="BB14" i="54"/>
  <c r="BB12" i="54"/>
  <c r="AY13" i="54"/>
  <c r="AY14" i="54"/>
  <c r="AY12" i="54"/>
  <c r="AV13" i="54"/>
  <c r="AV14" i="54"/>
  <c r="AV12" i="54"/>
  <c r="AS13" i="54"/>
  <c r="AS14" i="54"/>
  <c r="AS12" i="54"/>
  <c r="AP13" i="54"/>
  <c r="AP14" i="54"/>
  <c r="AP12" i="54"/>
  <c r="AM13" i="54"/>
  <c r="AM14" i="54"/>
  <c r="AM12" i="54"/>
  <c r="AI13" i="54"/>
  <c r="AI14" i="54"/>
  <c r="AI12" i="54"/>
  <c r="AF13" i="54"/>
  <c r="AF14" i="54"/>
  <c r="AF12" i="54"/>
  <c r="AC13" i="54"/>
  <c r="AC14" i="54"/>
  <c r="AC12" i="54"/>
  <c r="Z13" i="54"/>
  <c r="Z14" i="54"/>
  <c r="Z12" i="54"/>
  <c r="W13" i="54"/>
  <c r="W14" i="54"/>
  <c r="W12" i="54"/>
  <c r="T13" i="54"/>
  <c r="T14" i="54"/>
  <c r="T12" i="54"/>
  <c r="P13" i="54"/>
  <c r="P14" i="54"/>
  <c r="P12" i="54"/>
  <c r="M13" i="54"/>
  <c r="M14" i="54"/>
  <c r="M12" i="54"/>
  <c r="I18" i="54"/>
  <c r="F18" i="54"/>
  <c r="L21" i="34"/>
  <c r="O21" i="34"/>
  <c r="L22" i="34"/>
  <c r="O22" i="34"/>
  <c r="L23" i="34"/>
  <c r="O23" i="34"/>
  <c r="L24" i="34"/>
  <c r="O24" i="34"/>
  <c r="L25" i="34"/>
  <c r="O25" i="34"/>
  <c r="L26" i="34"/>
  <c r="O26" i="34"/>
  <c r="L27" i="34"/>
  <c r="O27" i="34"/>
  <c r="L28" i="34"/>
  <c r="O28" i="34"/>
  <c r="L29" i="34"/>
  <c r="O29" i="34"/>
  <c r="L30" i="34"/>
  <c r="O30" i="34"/>
  <c r="L31" i="34"/>
  <c r="O31" i="34"/>
  <c r="L32" i="34"/>
  <c r="O32" i="34"/>
  <c r="L33" i="34"/>
  <c r="O33" i="34"/>
  <c r="L34" i="34"/>
  <c r="O34" i="34"/>
  <c r="L35" i="34"/>
  <c r="O35" i="34"/>
  <c r="L36" i="34"/>
  <c r="O36" i="34"/>
  <c r="L37" i="34"/>
  <c r="O37" i="34"/>
  <c r="L38" i="34"/>
  <c r="O38" i="34"/>
  <c r="L39" i="34"/>
  <c r="O39" i="34"/>
  <c r="L40" i="34"/>
  <c r="O40" i="34"/>
  <c r="L41" i="34"/>
  <c r="O41" i="34"/>
  <c r="L42" i="34"/>
  <c r="O42" i="34"/>
  <c r="L43" i="34"/>
  <c r="O43" i="34"/>
  <c r="L44" i="34"/>
  <c r="O44" i="34"/>
  <c r="L45" i="34"/>
  <c r="O45" i="34"/>
  <c r="E13" i="47"/>
  <c r="K62" i="34"/>
  <c r="N62" i="34"/>
  <c r="K63" i="34"/>
  <c r="N63" i="34"/>
  <c r="K64" i="34"/>
  <c r="N64" i="34"/>
  <c r="K65" i="34"/>
  <c r="N65" i="34"/>
  <c r="K66" i="34"/>
  <c r="N66" i="34"/>
  <c r="K67" i="34"/>
  <c r="N67" i="34"/>
  <c r="K68" i="34"/>
  <c r="N68" i="34"/>
  <c r="K69" i="34"/>
  <c r="N69" i="34"/>
  <c r="K70" i="34"/>
  <c r="N70" i="34"/>
  <c r="K71" i="34"/>
  <c r="N71" i="34"/>
  <c r="K72" i="34"/>
  <c r="N72" i="34"/>
  <c r="K73" i="34"/>
  <c r="N73" i="34"/>
  <c r="K74" i="34"/>
  <c r="N74" i="34"/>
  <c r="K75" i="34"/>
  <c r="N75" i="34"/>
  <c r="K76" i="34"/>
  <c r="N76" i="34"/>
  <c r="L46" i="34"/>
  <c r="O46" i="34"/>
  <c r="L47" i="34"/>
  <c r="O47" i="34"/>
  <c r="L48" i="34"/>
  <c r="O48" i="34"/>
  <c r="G40" i="59"/>
  <c r="G39" i="59"/>
  <c r="G38" i="59"/>
  <c r="G37" i="59"/>
  <c r="G36" i="59"/>
  <c r="G30" i="59"/>
  <c r="G29" i="59"/>
  <c r="G28" i="59"/>
  <c r="G27" i="59"/>
  <c r="G26" i="59"/>
  <c r="G25" i="59"/>
  <c r="G24" i="59"/>
  <c r="G23" i="59"/>
  <c r="G22" i="59"/>
  <c r="G21" i="59"/>
  <c r="G20" i="59"/>
  <c r="G19" i="59"/>
  <c r="G18" i="59"/>
  <c r="G17" i="59"/>
  <c r="G16" i="59"/>
  <c r="G15" i="59"/>
  <c r="G14" i="59"/>
  <c r="G13" i="59"/>
  <c r="G12" i="59"/>
  <c r="G11" i="59"/>
  <c r="D27" i="57"/>
  <c r="I22" i="56"/>
  <c r="I18" i="56"/>
  <c r="F17" i="56"/>
  <c r="F13" i="56"/>
  <c r="G31" i="47"/>
  <c r="H31" i="47"/>
  <c r="I31" i="47"/>
  <c r="J31" i="47"/>
  <c r="K31" i="47"/>
  <c r="K32" i="47"/>
  <c r="L31" i="47"/>
  <c r="M31" i="47"/>
  <c r="N31" i="47"/>
  <c r="O31" i="47"/>
  <c r="P31" i="47"/>
  <c r="Q31" i="47"/>
  <c r="R31" i="47"/>
  <c r="R32" i="47"/>
  <c r="S31" i="47"/>
  <c r="T31" i="47"/>
  <c r="U31" i="47"/>
  <c r="V31" i="47"/>
  <c r="W31" i="47"/>
  <c r="X31" i="47"/>
  <c r="Y31" i="47"/>
  <c r="Z31" i="47"/>
  <c r="AA31" i="47"/>
  <c r="AB31" i="47"/>
  <c r="AC31" i="47"/>
  <c r="AD31" i="47"/>
  <c r="AE31" i="47"/>
  <c r="AF31" i="47"/>
  <c r="AG31" i="47"/>
  <c r="AH31" i="47"/>
  <c r="AI31" i="47"/>
  <c r="AJ31" i="47"/>
  <c r="AK31" i="47"/>
  <c r="AL31" i="47"/>
  <c r="AM31" i="47"/>
  <c r="AN31" i="47"/>
  <c r="AO31" i="47"/>
  <c r="AP31" i="47"/>
  <c r="AQ31" i="47"/>
  <c r="AR31" i="47"/>
  <c r="AS31" i="47"/>
  <c r="AT31" i="47"/>
  <c r="AU31" i="47"/>
  <c r="AV31" i="47"/>
  <c r="AW31" i="47"/>
  <c r="AX31" i="47"/>
  <c r="AY31" i="47"/>
  <c r="AZ31" i="47"/>
  <c r="BA31" i="47"/>
  <c r="BB31" i="47"/>
  <c r="BB32" i="47"/>
  <c r="BC31" i="47"/>
  <c r="BD31" i="47"/>
  <c r="BD32" i="47"/>
  <c r="BE31" i="47"/>
  <c r="BF31" i="47"/>
  <c r="BG31" i="47"/>
  <c r="BH31" i="47"/>
  <c r="BH32" i="47"/>
  <c r="E26" i="47"/>
  <c r="E27" i="47"/>
  <c r="E28" i="47"/>
  <c r="E30" i="47"/>
  <c r="J12" i="54"/>
  <c r="C12" i="54"/>
  <c r="C19" i="54"/>
  <c r="C18" i="54"/>
  <c r="AJ14" i="54"/>
  <c r="Q14" i="54"/>
  <c r="J14" i="54"/>
  <c r="C14" i="54"/>
  <c r="AJ13" i="54"/>
  <c r="Q13" i="54"/>
  <c r="J13" i="54"/>
  <c r="C13" i="54"/>
  <c r="AJ12" i="54"/>
  <c r="AJ20" i="54"/>
  <c r="Q12" i="54"/>
  <c r="I36" i="5"/>
  <c r="I32" i="5"/>
  <c r="H16" i="5"/>
  <c r="I15" i="5"/>
  <c r="I16" i="5"/>
  <c r="H16" i="16"/>
  <c r="D36" i="5"/>
  <c r="F36" i="5" s="1"/>
  <c r="H18" i="16"/>
  <c r="H17" i="16"/>
  <c r="I18" i="16"/>
  <c r="I17" i="16"/>
  <c r="H19" i="16"/>
  <c r="I19" i="16"/>
  <c r="H20" i="16"/>
  <c r="I20" i="16"/>
  <c r="H21" i="16"/>
  <c r="I21" i="16"/>
  <c r="H22" i="16"/>
  <c r="I22" i="16"/>
  <c r="H23" i="16"/>
  <c r="I23" i="16"/>
  <c r="H24" i="16"/>
  <c r="I24" i="16"/>
  <c r="H25" i="16"/>
  <c r="I25" i="16"/>
  <c r="H26" i="16"/>
  <c r="I26" i="16"/>
  <c r="H27" i="16"/>
  <c r="I27" i="16"/>
  <c r="H28" i="16"/>
  <c r="I28" i="16"/>
  <c r="H29" i="16"/>
  <c r="I29" i="16"/>
  <c r="H30" i="16"/>
  <c r="I30" i="16"/>
  <c r="H31" i="16"/>
  <c r="I31" i="16"/>
  <c r="H32" i="16"/>
  <c r="I32" i="16"/>
  <c r="H33" i="16"/>
  <c r="I33" i="16"/>
  <c r="H34" i="16"/>
  <c r="I34" i="16"/>
  <c r="H35" i="16"/>
  <c r="I35" i="16"/>
  <c r="H10" i="45"/>
  <c r="H11" i="45"/>
  <c r="H12" i="45"/>
  <c r="H13" i="45"/>
  <c r="H14" i="45"/>
  <c r="H15" i="45"/>
  <c r="H16" i="45"/>
  <c r="H17" i="45"/>
  <c r="H18" i="45"/>
  <c r="H19" i="45"/>
  <c r="H20" i="45"/>
  <c r="H21" i="45"/>
  <c r="H22" i="45"/>
  <c r="H23" i="45"/>
  <c r="H24" i="45"/>
  <c r="H25" i="45"/>
  <c r="H26" i="45"/>
  <c r="H27" i="45"/>
  <c r="H28" i="45"/>
  <c r="H29" i="45"/>
  <c r="H30" i="45"/>
  <c r="H31" i="45"/>
  <c r="H32" i="45"/>
  <c r="H33" i="45"/>
  <c r="H34" i="45"/>
  <c r="H35" i="45"/>
  <c r="H9" i="45"/>
  <c r="H36" i="45"/>
  <c r="E15" i="5"/>
  <c r="E16" i="5"/>
  <c r="D36" i="45"/>
  <c r="G10" i="45"/>
  <c r="G11" i="45"/>
  <c r="G12" i="45"/>
  <c r="G13" i="45"/>
  <c r="G14" i="45"/>
  <c r="G15" i="45"/>
  <c r="G16" i="45"/>
  <c r="G17" i="45"/>
  <c r="G18" i="45"/>
  <c r="G19" i="45"/>
  <c r="G20" i="45"/>
  <c r="G21" i="45"/>
  <c r="G22" i="45"/>
  <c r="G23" i="45"/>
  <c r="G24" i="45"/>
  <c r="G25" i="45"/>
  <c r="G26" i="45"/>
  <c r="G27" i="45"/>
  <c r="G28" i="45"/>
  <c r="G29" i="45"/>
  <c r="G30" i="45"/>
  <c r="G31" i="45"/>
  <c r="G32" i="45"/>
  <c r="G33" i="45"/>
  <c r="G34" i="45"/>
  <c r="G35" i="45"/>
  <c r="G9" i="45"/>
  <c r="E12" i="47"/>
  <c r="E14" i="47"/>
  <c r="E25" i="47"/>
  <c r="K77" i="34"/>
  <c r="N77" i="34"/>
  <c r="K61" i="34"/>
  <c r="J78" i="34"/>
  <c r="H78" i="34"/>
  <c r="L49" i="34"/>
  <c r="O49" i="34"/>
  <c r="L50" i="34"/>
  <c r="O50" i="34"/>
  <c r="L51" i="34"/>
  <c r="O51" i="34"/>
  <c r="L52" i="34"/>
  <c r="O52" i="34"/>
  <c r="G16" i="5"/>
  <c r="Q20" i="54"/>
  <c r="G36" i="45"/>
  <c r="D15" i="5"/>
  <c r="AY24" i="47"/>
  <c r="AU24" i="47"/>
  <c r="BD24" i="47"/>
  <c r="AY32" i="47"/>
  <c r="AU32" i="47"/>
  <c r="AZ24" i="47"/>
  <c r="AZ32" i="47"/>
  <c r="BG32" i="47"/>
  <c r="K24" i="47"/>
  <c r="BG24" i="47"/>
  <c r="L32" i="47"/>
  <c r="BH24" i="47"/>
  <c r="T24" i="47"/>
  <c r="G24" i="47"/>
  <c r="L24" i="47"/>
  <c r="AX32" i="47"/>
  <c r="BA24" i="47"/>
  <c r="BE32" i="47"/>
  <c r="M32" i="47"/>
  <c r="BE24" i="47"/>
  <c r="BA32" i="47"/>
  <c r="BB24" i="47"/>
  <c r="I32" i="47"/>
  <c r="D16" i="5"/>
  <c r="F15" i="5"/>
  <c r="F16" i="5"/>
  <c r="AW24" i="47"/>
  <c r="BC24" i="47"/>
  <c r="BF24" i="47"/>
  <c r="N61" i="34"/>
  <c r="J32" i="47"/>
  <c r="L9" i="34"/>
  <c r="H14" i="16"/>
  <c r="D34" i="5"/>
  <c r="I19" i="5"/>
  <c r="F12" i="5"/>
  <c r="I16" i="56"/>
  <c r="I20" i="56"/>
  <c r="I34" i="5"/>
  <c r="G11" i="5"/>
  <c r="G13" i="5"/>
  <c r="G17" i="5"/>
  <c r="G23" i="56"/>
  <c r="I15" i="56"/>
  <c r="I14" i="56"/>
  <c r="I35" i="5"/>
  <c r="I37" i="5"/>
  <c r="I19" i="56"/>
  <c r="H12" i="16"/>
  <c r="D32" i="5"/>
  <c r="F11" i="56"/>
  <c r="F19" i="56"/>
  <c r="I22" i="5"/>
  <c r="I26" i="5"/>
  <c r="I15" i="16"/>
  <c r="E35" i="5"/>
  <c r="F21" i="56"/>
  <c r="I13" i="56"/>
  <c r="I17" i="56"/>
  <c r="H15" i="16"/>
  <c r="D35" i="5"/>
  <c r="I29" i="5"/>
  <c r="I33" i="5"/>
  <c r="H27" i="5"/>
  <c r="E36" i="16"/>
  <c r="G27" i="5"/>
  <c r="I30" i="5"/>
  <c r="E9" i="57"/>
  <c r="E15" i="57"/>
  <c r="F20" i="56"/>
  <c r="I21" i="5"/>
  <c r="F15" i="56"/>
  <c r="G32" i="47"/>
  <c r="N32" i="47"/>
  <c r="H32" i="47"/>
  <c r="V32" i="47"/>
  <c r="F32" i="47"/>
  <c r="AB32" i="47"/>
  <c r="T32" i="47"/>
  <c r="AV32" i="47"/>
  <c r="I24" i="47"/>
  <c r="J24" i="47"/>
  <c r="AG24" i="47"/>
  <c r="R24" i="47"/>
  <c r="AH24" i="47"/>
  <c r="N24" i="47"/>
  <c r="X24" i="47"/>
  <c r="AF24" i="47"/>
  <c r="AC24" i="47"/>
  <c r="H23" i="56"/>
  <c r="H11" i="5"/>
  <c r="I12" i="5"/>
  <c r="F14" i="56"/>
  <c r="F18" i="56"/>
  <c r="F36" i="16"/>
  <c r="I12" i="16"/>
  <c r="E32" i="5"/>
  <c r="E23" i="56"/>
  <c r="E11" i="5"/>
  <c r="E13" i="5"/>
  <c r="E17" i="5"/>
  <c r="F12" i="56"/>
  <c r="F16" i="56"/>
  <c r="U32" i="47"/>
  <c r="S32" i="47"/>
  <c r="AP32" i="47"/>
  <c r="AH32" i="47"/>
  <c r="AK24" i="47"/>
  <c r="U24" i="47"/>
  <c r="C15" i="57"/>
  <c r="D20" i="56"/>
  <c r="D11" i="5"/>
  <c r="F11" i="5"/>
  <c r="G9" i="59"/>
  <c r="E33" i="6"/>
  <c r="E45" i="6"/>
  <c r="D77" i="6"/>
  <c r="D80" i="6" s="1"/>
  <c r="E67" i="6"/>
  <c r="E41" i="59"/>
  <c r="L13" i="34"/>
  <c r="O13" i="34" s="1"/>
  <c r="D71" i="6"/>
  <c r="AS24" i="47"/>
  <c r="AL24" i="47"/>
  <c r="AN24" i="47"/>
  <c r="AS32" i="47"/>
  <c r="J20" i="54"/>
  <c r="C20" i="54"/>
  <c r="AI24" i="47"/>
  <c r="AQ24" i="47"/>
  <c r="AQ32" i="47"/>
  <c r="AI32" i="47"/>
  <c r="P32" i="47"/>
  <c r="AT32" i="47"/>
  <c r="Q32" i="47"/>
  <c r="AE32" i="47"/>
  <c r="AF32" i="47"/>
  <c r="Y32" i="47"/>
  <c r="E31" i="47"/>
  <c r="AA32" i="47"/>
  <c r="AC32" i="47"/>
  <c r="AK32" i="47"/>
  <c r="P24" i="47"/>
  <c r="AO32" i="47"/>
  <c r="AJ32" i="47"/>
  <c r="AR24" i="47"/>
  <c r="AR32" i="47"/>
  <c r="Y24" i="47"/>
  <c r="AJ24" i="47"/>
  <c r="Q24" i="47"/>
  <c r="AD32" i="47"/>
  <c r="AL32" i="47"/>
  <c r="W32" i="47"/>
  <c r="AO24" i="47"/>
  <c r="Z24" i="47"/>
  <c r="AP24" i="47"/>
  <c r="E23" i="47"/>
  <c r="AM32" i="47"/>
  <c r="X32" i="47"/>
  <c r="AT24" i="47"/>
  <c r="AG32" i="47"/>
  <c r="AN32" i="47"/>
  <c r="AA24" i="47"/>
  <c r="O32" i="47"/>
  <c r="Z32" i="47"/>
  <c r="E16" i="47"/>
  <c r="I78" i="34"/>
  <c r="D11" i="6"/>
  <c r="L18" i="34"/>
  <c r="O18" i="34"/>
  <c r="D79" i="6"/>
  <c r="D49" i="6"/>
  <c r="D32" i="6"/>
  <c r="D23" i="6"/>
  <c r="D37" i="6"/>
  <c r="D23" i="56"/>
  <c r="I23" i="56"/>
  <c r="I27" i="5"/>
  <c r="I38" i="5"/>
  <c r="I39" i="5"/>
  <c r="D13" i="5"/>
  <c r="D17" i="5"/>
  <c r="H13" i="5"/>
  <c r="H17" i="5"/>
  <c r="I11" i="5"/>
  <c r="I13" i="5"/>
  <c r="I17" i="5"/>
  <c r="F23" i="56"/>
  <c r="F13" i="5"/>
  <c r="F17" i="5"/>
  <c r="E24" i="47"/>
  <c r="E32" i="47"/>
  <c r="I40" i="5"/>
  <c r="E75" i="6"/>
  <c r="E84" i="6" s="1"/>
  <c r="M78" i="34"/>
  <c r="G41" i="59" l="1"/>
  <c r="L53" i="34"/>
  <c r="E69" i="6"/>
  <c r="E85" i="6" s="1"/>
  <c r="D38" i="6"/>
  <c r="D59" i="6"/>
  <c r="D64" i="6"/>
  <c r="D29" i="6"/>
  <c r="D33" i="6" s="1"/>
  <c r="D36" i="6"/>
  <c r="D47" i="6"/>
  <c r="D54" i="6"/>
  <c r="D43" i="6"/>
  <c r="D26" i="6"/>
  <c r="D66" i="6"/>
  <c r="D44" i="6"/>
  <c r="D35" i="6"/>
  <c r="D39" i="6" s="1"/>
  <c r="D9" i="6"/>
  <c r="K60" i="34"/>
  <c r="O9" i="34"/>
  <c r="O53" i="34" s="1"/>
  <c r="D10" i="6"/>
  <c r="D19" i="6"/>
  <c r="D20" i="6"/>
  <c r="D58" i="6"/>
  <c r="D24" i="6"/>
  <c r="D27" i="6" s="1"/>
  <c r="D18" i="6"/>
  <c r="D60" i="6"/>
  <c r="D31" i="6"/>
  <c r="D61" i="6"/>
  <c r="D53" i="6"/>
  <c r="D56" i="6" s="1"/>
  <c r="D25" i="6"/>
  <c r="D48" i="6"/>
  <c r="D65" i="6"/>
  <c r="D41" i="6"/>
  <c r="D55" i="6"/>
  <c r="D42" i="6"/>
  <c r="H53" i="34"/>
  <c r="D17" i="6"/>
  <c r="D50" i="6"/>
  <c r="F34" i="5"/>
  <c r="F32" i="5"/>
  <c r="F35" i="5"/>
  <c r="F37" i="5"/>
  <c r="D62" i="6" l="1"/>
  <c r="D67" i="6"/>
  <c r="D21" i="6"/>
  <c r="K78" i="34"/>
  <c r="N60" i="34"/>
  <c r="N78" i="34" s="1"/>
  <c r="D51" i="6"/>
  <c r="D45" i="6"/>
  <c r="D12" i="6"/>
  <c r="D15" i="6" s="1"/>
  <c r="D69" i="6" s="1"/>
  <c r="D85" i="6" s="1"/>
  <c r="C9" i="52" s="1"/>
  <c r="F21" i="5" l="1"/>
  <c r="F19" i="5"/>
  <c r="F25" i="5"/>
  <c r="F22" i="5" l="1"/>
  <c r="F26" i="5"/>
  <c r="F20" i="5"/>
  <c r="E27" i="5"/>
  <c r="D27" i="5"/>
  <c r="F23" i="5"/>
  <c r="F24" i="5"/>
  <c r="F27" i="5" l="1"/>
  <c r="I10" i="16" l="1"/>
  <c r="E30" i="5" s="1"/>
  <c r="H10" i="16"/>
  <c r="D30" i="5" s="1"/>
  <c r="I9" i="16"/>
  <c r="H9" i="16"/>
  <c r="I11" i="16"/>
  <c r="E31" i="5" s="1"/>
  <c r="H11" i="16"/>
  <c r="D31" i="5" s="1"/>
  <c r="I13" i="16"/>
  <c r="E33" i="5" s="1"/>
  <c r="H13" i="16"/>
  <c r="D33" i="5" s="1"/>
  <c r="F33" i="5" l="1"/>
  <c r="F31" i="5"/>
  <c r="F30" i="5"/>
  <c r="I36" i="16"/>
  <c r="E29" i="5"/>
  <c r="E38" i="5" s="1"/>
  <c r="E39" i="5" s="1"/>
  <c r="E40" i="5" s="1"/>
  <c r="H36" i="16"/>
  <c r="D29" i="5"/>
  <c r="D38" i="5" l="1"/>
  <c r="D39" i="5" s="1"/>
  <c r="D40" i="5" s="1"/>
  <c r="F29" i="5"/>
  <c r="F38" i="5" s="1"/>
  <c r="F39" i="5" s="1"/>
  <c r="F40" i="5" s="1"/>
  <c r="C8" i="52" s="1"/>
  <c r="C10" i="5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 Mamiel, Helen</author>
  </authors>
  <commentList>
    <comment ref="D15" authorId="0" shapeId="0" xr:uid="{00000000-0006-0000-0E00-000001000000}">
      <text>
        <r>
          <rPr>
            <b/>
            <sz val="9"/>
            <color indexed="81"/>
            <rFont val="Tahoma"/>
            <family val="2"/>
          </rPr>
          <t>De Mamiel, Helen:</t>
        </r>
        <r>
          <rPr>
            <sz val="9"/>
            <color indexed="81"/>
            <rFont val="Tahoma"/>
            <family val="2"/>
          </rPr>
          <t xml:space="preserve">
This item only to be used for periods from the implementation of the revised accounting standard on leases AASB16</t>
        </r>
      </text>
    </comment>
    <comment ref="D22" authorId="0" shapeId="0" xr:uid="{00000000-0006-0000-0E00-000002000000}">
      <text>
        <r>
          <rPr>
            <b/>
            <sz val="9"/>
            <color indexed="81"/>
            <rFont val="Tahoma"/>
            <family val="2"/>
          </rPr>
          <t>De Mamiel, Helen:</t>
        </r>
        <r>
          <rPr>
            <sz val="9"/>
            <color indexed="81"/>
            <rFont val="Tahoma"/>
            <family val="2"/>
          </rPr>
          <t xml:space="preserve">
This item only to be used for periods from the implementation of the revised accounting standard on leases AASB16</t>
        </r>
      </text>
    </comment>
    <comment ref="D29" authorId="0" shapeId="0" xr:uid="{00000000-0006-0000-0E00-000003000000}">
      <text>
        <r>
          <rPr>
            <b/>
            <sz val="9"/>
            <color indexed="81"/>
            <rFont val="Tahoma"/>
            <family val="2"/>
          </rPr>
          <t>De Mamiel, Helen:</t>
        </r>
        <r>
          <rPr>
            <sz val="9"/>
            <color indexed="81"/>
            <rFont val="Tahoma"/>
            <family val="2"/>
          </rPr>
          <t xml:space="preserve">
This item only to be used for periods from the implementation of the revised accounting standard on leases AASB16</t>
        </r>
      </text>
    </comment>
  </commentList>
</comments>
</file>

<file path=xl/sharedStrings.xml><?xml version="1.0" encoding="utf-8"?>
<sst xmlns="http://schemas.openxmlformats.org/spreadsheetml/2006/main" count="982" uniqueCount="451">
  <si>
    <t>Category</t>
  </si>
  <si>
    <t>Impairment Losses (nature of the impairment loss)</t>
  </si>
  <si>
    <t>Buildings</t>
  </si>
  <si>
    <t>Colour coding of input sheets:</t>
  </si>
  <si>
    <t>Dark blue = AER insructions/headings</t>
  </si>
  <si>
    <t>Yellow = Input cells</t>
  </si>
  <si>
    <t>Grey - Not applicable/No inputs required</t>
  </si>
  <si>
    <t>Leave coloured cells blank if no information exists - PLEASE DO NOT ENTER TEXT unless specifically requested to do so.</t>
  </si>
  <si>
    <t>All dollar amounts are to be unrounded, and in nominal terms.</t>
  </si>
  <si>
    <t>Business address</t>
  </si>
  <si>
    <t>Address</t>
  </si>
  <si>
    <t>Suburb</t>
  </si>
  <si>
    <t>State</t>
  </si>
  <si>
    <t>Postcode</t>
  </si>
  <si>
    <t>Postal address</t>
  </si>
  <si>
    <t>Contact name/s</t>
  </si>
  <si>
    <t>Contact phone/s</t>
  </si>
  <si>
    <t>Contact email address/s</t>
  </si>
  <si>
    <t xml:space="preserve"> </t>
  </si>
  <si>
    <t>Table of contents</t>
  </si>
  <si>
    <t>Description</t>
  </si>
  <si>
    <t>Profit from sale of fixed assets</t>
  </si>
  <si>
    <t xml:space="preserve">Other revenue </t>
  </si>
  <si>
    <t>Total revenue</t>
  </si>
  <si>
    <t xml:space="preserve">Depreciation </t>
  </si>
  <si>
    <t>TOTAL ASSETS</t>
  </si>
  <si>
    <t>Total</t>
  </si>
  <si>
    <t>Total fixed assets</t>
  </si>
  <si>
    <t>Gas Pipeline Operator</t>
  </si>
  <si>
    <t xml:space="preserve">This template is to be uploaded by a Gas Pipeline Operator to its website to fulfil its annual reporting obligations. </t>
  </si>
  <si>
    <t xml:space="preserve">Australian business number: </t>
  </si>
  <si>
    <t>Pipeline location</t>
  </si>
  <si>
    <t>Number of customers</t>
  </si>
  <si>
    <t>Service type</t>
  </si>
  <si>
    <t>Service description</t>
  </si>
  <si>
    <t>Transportation services</t>
  </si>
  <si>
    <t xml:space="preserve"> Firm transportation service</t>
  </si>
  <si>
    <t xml:space="preserve"> Interruptible or as available transportation service</t>
  </si>
  <si>
    <t xml:space="preserve"> Backhaul services</t>
  </si>
  <si>
    <t xml:space="preserve"> Firm compression service</t>
  </si>
  <si>
    <t xml:space="preserve"> Interruptible compression service</t>
  </si>
  <si>
    <t>Storage services</t>
  </si>
  <si>
    <t xml:space="preserve"> Park services</t>
  </si>
  <si>
    <t xml:space="preserve"> Park and loan services</t>
  </si>
  <si>
    <t>Trading services</t>
  </si>
  <si>
    <t xml:space="preserve"> Capacity trading service</t>
  </si>
  <si>
    <t xml:space="preserve"> In pipe trading service</t>
  </si>
  <si>
    <t>Other (please specify)</t>
  </si>
  <si>
    <t>Provided to related parties</t>
  </si>
  <si>
    <t>Direct revenue</t>
  </si>
  <si>
    <t>Distribution/transmission revenue</t>
  </si>
  <si>
    <t>Customer contribution revenue</t>
  </si>
  <si>
    <t>Total direct revenue</t>
  </si>
  <si>
    <t>Other direct revenue</t>
  </si>
  <si>
    <t>Total indirect revenue allocated</t>
  </si>
  <si>
    <t>Insurance</t>
  </si>
  <si>
    <t>Licence and regulatory costs</t>
  </si>
  <si>
    <t>Directly attributable finance charges</t>
  </si>
  <si>
    <t>Indirect revenue allocated</t>
  </si>
  <si>
    <t>Employee costs</t>
  </si>
  <si>
    <t>Indirect operating Expenses</t>
  </si>
  <si>
    <t xml:space="preserve">Shared asset depreciation </t>
  </si>
  <si>
    <t>Loss from sale of shared fixed assets</t>
  </si>
  <si>
    <t>Amounts excluding related party transactions</t>
  </si>
  <si>
    <t>Related party transactions</t>
  </si>
  <si>
    <t>Direct costs</t>
  </si>
  <si>
    <t>Total direct costs</t>
  </si>
  <si>
    <t>Total costs</t>
  </si>
  <si>
    <t>Other direct costs</t>
  </si>
  <si>
    <t>Information technology and communication costs</t>
  </si>
  <si>
    <t>Rental and leasing costs</t>
  </si>
  <si>
    <t>Leasing and rental costs</t>
  </si>
  <si>
    <t>Pipeline assets</t>
  </si>
  <si>
    <t>Initial construction cost</t>
  </si>
  <si>
    <t>Asset disposal (at cost)</t>
  </si>
  <si>
    <t>Closing pipeline carrying value</t>
  </si>
  <si>
    <t>Initial purchase costs</t>
  </si>
  <si>
    <t>Improvements capitalised</t>
  </si>
  <si>
    <t>Depreciation/amortisation</t>
  </si>
  <si>
    <t>Other assets</t>
  </si>
  <si>
    <t>% allocated to pipeline</t>
  </si>
  <si>
    <t>Income statement account applied to</t>
  </si>
  <si>
    <t>Acquisition date</t>
  </si>
  <si>
    <t>Useful life</t>
  </si>
  <si>
    <t>Construction cost</t>
  </si>
  <si>
    <t>Additions</t>
  </si>
  <si>
    <t>Cost base</t>
  </si>
  <si>
    <t>Written down value</t>
  </si>
  <si>
    <t>Years</t>
  </si>
  <si>
    <t>Total pipeline assets</t>
  </si>
  <si>
    <t>Disposal (at cost)</t>
  </si>
  <si>
    <t>Backhaul services</t>
  </si>
  <si>
    <t>Capacity trading service</t>
  </si>
  <si>
    <t>In pipe trading service</t>
  </si>
  <si>
    <t>Year</t>
  </si>
  <si>
    <t>Asset description</t>
  </si>
  <si>
    <t>Compressors</t>
  </si>
  <si>
    <t>Closing compressors carrying value</t>
  </si>
  <si>
    <t>Depreciation of compressors</t>
  </si>
  <si>
    <t>Odourant plants</t>
  </si>
  <si>
    <t>Depreciation of odourant plants</t>
  </si>
  <si>
    <t>Closing odourant plants carrying value</t>
  </si>
  <si>
    <t>Depreciation of buildings</t>
  </si>
  <si>
    <t>Closing buildings carrying value</t>
  </si>
  <si>
    <t>Total allocated to pipeline excluding related parties</t>
  </si>
  <si>
    <t>Total related party amounts allocated to pipeline</t>
  </si>
  <si>
    <t>Total exempt services</t>
  </si>
  <si>
    <t>Capacity based</t>
  </si>
  <si>
    <t>Volumetric based</t>
  </si>
  <si>
    <t>Financial performance measures</t>
  </si>
  <si>
    <t>Earnings before interest and tax</t>
  </si>
  <si>
    <t>Total assets</t>
  </si>
  <si>
    <t>Return on assets</t>
  </si>
  <si>
    <t>Pipeline</t>
  </si>
  <si>
    <t>Earnings before Interest and tax (EBIT)</t>
  </si>
  <si>
    <t>Pipeline information</t>
  </si>
  <si>
    <t>Other Services</t>
  </si>
  <si>
    <t>Postage Stamp Transportation Services</t>
  </si>
  <si>
    <t>Zonal Based Transportation Services</t>
  </si>
  <si>
    <t>Distance Based Transportation Services (to major delivery points)</t>
  </si>
  <si>
    <t>Zone 1</t>
  </si>
  <si>
    <t>Zone 2</t>
  </si>
  <si>
    <t>Zone 3</t>
  </si>
  <si>
    <t>Major Delivery Point 1</t>
  </si>
  <si>
    <t>Major Delivery Point 2</t>
  </si>
  <si>
    <t>Major Delivery Point 3</t>
  </si>
  <si>
    <t>Other Delivery Points</t>
  </si>
  <si>
    <t>Capacity based charges</t>
  </si>
  <si>
    <t>Volumetric based charges</t>
  </si>
  <si>
    <t>Total Postage Stamp Revenue</t>
  </si>
  <si>
    <t>Total Zonal Revenue</t>
  </si>
  <si>
    <t>Total Distance Based Revenue</t>
  </si>
  <si>
    <t>Revenue $</t>
  </si>
  <si>
    <t>Total MDQ</t>
  </si>
  <si>
    <t>WAP ($/MDQ)</t>
  </si>
  <si>
    <t>WAP (GJ)</t>
  </si>
  <si>
    <t>Revenue</t>
  </si>
  <si>
    <t>Operating expenses</t>
  </si>
  <si>
    <t>Net tax liabilities</t>
  </si>
  <si>
    <t>Shared supporting assets</t>
  </si>
  <si>
    <t>Shared property, plant and equipment at cost</t>
  </si>
  <si>
    <t>Shared property, plant and equipment depreciation</t>
  </si>
  <si>
    <t>Closing shared property, plant and equipment</t>
  </si>
  <si>
    <t xml:space="preserve">Inventories </t>
  </si>
  <si>
    <t>Deferred tax assets</t>
  </si>
  <si>
    <t>Total shared supporting assets allocated</t>
  </si>
  <si>
    <t>Maintenance capitalised</t>
  </si>
  <si>
    <t>Description (list each individual  balance sheet item)</t>
  </si>
  <si>
    <t xml:space="preserve">Useful life </t>
  </si>
  <si>
    <t>years</t>
  </si>
  <si>
    <t>Reason for choosing this useful life</t>
  </si>
  <si>
    <t>Total service revenue</t>
  </si>
  <si>
    <t>Acqusition date</t>
  </si>
  <si>
    <t>Provided to non related parties</t>
  </si>
  <si>
    <t>Repairs and maintenance</t>
  </si>
  <si>
    <t>Wages</t>
  </si>
  <si>
    <t>Borrowing costs</t>
  </si>
  <si>
    <t xml:space="preserve">Total </t>
  </si>
  <si>
    <t>Source</t>
  </si>
  <si>
    <t>Total allocated to pipeline</t>
  </si>
  <si>
    <t>Construction date</t>
  </si>
  <si>
    <t>Services exemption granted from AER for Weighted Average Price disclosure</t>
  </si>
  <si>
    <t>Service category</t>
  </si>
  <si>
    <t>Revenue by service</t>
  </si>
  <si>
    <t>Asset useful life</t>
  </si>
  <si>
    <t>Total capitalised pipeline construction costs</t>
  </si>
  <si>
    <t>Pipelines</t>
  </si>
  <si>
    <t>City Gates, supply regulators and valve stations</t>
  </si>
  <si>
    <t>Depreciation of city gates, supply regulators and valve stations</t>
  </si>
  <si>
    <t>Closing city gates, supply regulators and valve stations carrying value</t>
  </si>
  <si>
    <t>Metering</t>
  </si>
  <si>
    <t>Depreciation of metering</t>
  </si>
  <si>
    <t>Closing Metering</t>
  </si>
  <si>
    <t>SCADA (Communications)</t>
  </si>
  <si>
    <t>Depreciation of SCADA</t>
  </si>
  <si>
    <t>Closing SCADA carrying value</t>
  </si>
  <si>
    <t>Land and easements</t>
  </si>
  <si>
    <t>Closing land and easements carrying value</t>
  </si>
  <si>
    <t>Other depreciable assets</t>
  </si>
  <si>
    <t>Other non-depreciable pipeline assets</t>
  </si>
  <si>
    <t>Construction or acquisition cost</t>
  </si>
  <si>
    <t>Less depreciation</t>
  </si>
  <si>
    <t>Data validation lists</t>
  </si>
  <si>
    <t xml:space="preserve">Pipelines </t>
  </si>
  <si>
    <t xml:space="preserve">Compressors </t>
  </si>
  <si>
    <t xml:space="preserve">City Gates, supply regulators and valve stations </t>
  </si>
  <si>
    <t xml:space="preserve">Metering </t>
  </si>
  <si>
    <t xml:space="preserve">Odourant plants </t>
  </si>
  <si>
    <t xml:space="preserve">SCADA (Communications) </t>
  </si>
  <si>
    <t xml:space="preserve">Buildings </t>
  </si>
  <si>
    <t>Capitalised maintenance</t>
  </si>
  <si>
    <t>Estimated residual value</t>
  </si>
  <si>
    <t xml:space="preserve"> Firm forward haul transportation services</t>
  </si>
  <si>
    <t>Interruptible or as available transportation services</t>
  </si>
  <si>
    <t>Shared costs</t>
  </si>
  <si>
    <t>Asset impairment</t>
  </si>
  <si>
    <t>Impairment date</t>
  </si>
  <si>
    <t>Basis for impairment</t>
  </si>
  <si>
    <t>Reporting template</t>
  </si>
  <si>
    <t>Reporting period start date:</t>
  </si>
  <si>
    <t>Reporting period end date:</t>
  </si>
  <si>
    <t>Shared assets</t>
  </si>
  <si>
    <t>Construction cost or acqusition cost (where allowed) apportioned</t>
  </si>
  <si>
    <t>Recovered capital method (rule 569(4))</t>
  </si>
  <si>
    <t>Return on capital</t>
  </si>
  <si>
    <t>Total Return of Capital</t>
  </si>
  <si>
    <t>Negative residual value</t>
  </si>
  <si>
    <t>Reversal date</t>
  </si>
  <si>
    <t>Basis for Reversal</t>
  </si>
  <si>
    <t>Description (list each individual shared asset category greater than 5%)</t>
  </si>
  <si>
    <t>Category of shared assets</t>
  </si>
  <si>
    <t>Total amount</t>
  </si>
  <si>
    <t>Description of works</t>
  </si>
  <si>
    <t>Date recognised</t>
  </si>
  <si>
    <t>Firm forward haul transportation services</t>
  </si>
  <si>
    <t>Park and park and loan services</t>
  </si>
  <si>
    <t>$'000</t>
  </si>
  <si>
    <t>Total TJ</t>
  </si>
  <si>
    <t>Other shared costs</t>
  </si>
  <si>
    <t>Total shared costs allocated</t>
  </si>
  <si>
    <t>Pipeline length (km)</t>
  </si>
  <si>
    <t xml:space="preserve">Year ending </t>
  </si>
  <si>
    <t xml:space="preserve">   other service (insert description)</t>
  </si>
  <si>
    <t>$ nominal</t>
  </si>
  <si>
    <t>Table 1.1: Pipeline details</t>
  </si>
  <si>
    <t>Table 1.2: Pipeline services provided</t>
  </si>
  <si>
    <t>Table 2.1.1:  Revenue by service</t>
  </si>
  <si>
    <t>Table 2.2.1: Customer contributions received</t>
  </si>
  <si>
    <t>Table 2.2.2: Government contributions received</t>
  </si>
  <si>
    <t xml:space="preserve">Description </t>
  </si>
  <si>
    <t>(list each individual revenue item)</t>
  </si>
  <si>
    <t>Indirect revenue</t>
  </si>
  <si>
    <t>Table 2.3.1: Indirect revenue allocation</t>
  </si>
  <si>
    <t>Table 2.4.1: Shared cost allocation</t>
  </si>
  <si>
    <t xml:space="preserve"> (list each individual cost)</t>
  </si>
  <si>
    <t>Statement of pipeline revenues and expenses</t>
  </si>
  <si>
    <t>Revenue - contributions</t>
  </si>
  <si>
    <t>Statement of pipeline assets</t>
  </si>
  <si>
    <t>Table 3.1: Pipeline assets</t>
  </si>
  <si>
    <t>Table 4.1: Recovered capital method - pipeline assets</t>
  </si>
  <si>
    <t>Capital expenditure</t>
  </si>
  <si>
    <t>Weighted average prices</t>
  </si>
  <si>
    <t>Table 5.1.1: AER exemptions</t>
  </si>
  <si>
    <t xml:space="preserve"> Interruptible or as available transportation services</t>
  </si>
  <si>
    <t>Table 5.1:  Weighted average prices</t>
  </si>
  <si>
    <t>$</t>
  </si>
  <si>
    <t>Return of capital</t>
  </si>
  <si>
    <t>Recovered capital method total asset value</t>
  </si>
  <si>
    <t>Drag and drop columns if required</t>
  </si>
  <si>
    <t>Impairment amount $ nominal</t>
  </si>
  <si>
    <t>Prior Impairment amount 
$ nominal</t>
  </si>
  <si>
    <t>Reversal amount
$nominal</t>
  </si>
  <si>
    <t>Expenditure ($ nominal)</t>
  </si>
  <si>
    <t xml:space="preserve">insert asset description </t>
  </si>
  <si>
    <t>Table 3.1.1: Asset useful life</t>
  </si>
  <si>
    <t>Table 3.2.2: Asset impairment reversals</t>
  </si>
  <si>
    <t>Table 3.2.1: Assets impaired</t>
  </si>
  <si>
    <t>Table 3.4.1: Shared supporting asset allocation</t>
  </si>
  <si>
    <t>Service provider:</t>
  </si>
  <si>
    <t>Pipeline name:</t>
  </si>
  <si>
    <t>Indirect revenue excluding related parties</t>
  </si>
  <si>
    <t>Shared costs excluding related parties</t>
  </si>
  <si>
    <t>Indirect  revenue from related parties</t>
  </si>
  <si>
    <t>Shared costs paid to related parties</t>
  </si>
  <si>
    <t>Additions and improvements capitalised</t>
  </si>
  <si>
    <t>Table 4.2: Pipeline details</t>
  </si>
  <si>
    <t>Basis of Preparation reference</t>
  </si>
  <si>
    <t>Table 1.1.1: Return on assets</t>
  </si>
  <si>
    <t>Table 2.1:  Statement of pipeline revenues and expenses</t>
  </si>
  <si>
    <t>Table 4.1.1: Capital expenditure greater than 5% of construction cost</t>
  </si>
  <si>
    <t>Firm stand alone compression services</t>
  </si>
  <si>
    <t>Firm park/park and loan services</t>
  </si>
  <si>
    <t>Stand alone compression services</t>
  </si>
  <si>
    <t>Additional (optional) notes and information</t>
  </si>
  <si>
    <t>Reporting period</t>
  </si>
  <si>
    <t>Previous reporting period</t>
  </si>
  <si>
    <t xml:space="preserve">please identify other shared costs </t>
  </si>
  <si>
    <t>Other depreciable pipeline assets</t>
  </si>
  <si>
    <t>Closing other depreciable pipeline assets carrying value</t>
  </si>
  <si>
    <t>Firm stand-alone compression service</t>
  </si>
  <si>
    <t>Interruptible or as available stand-alone compression service</t>
  </si>
  <si>
    <t>Stand-alone compression services</t>
  </si>
  <si>
    <t>Date</t>
  </si>
  <si>
    <t>AER amendment#</t>
  </si>
  <si>
    <t>Worksheet</t>
  </si>
  <si>
    <t>Table</t>
  </si>
  <si>
    <t>Amendment record</t>
  </si>
  <si>
    <t>AER advised of errors in the published file - the amendment record allows for errors to be corrected in a transparent manner</t>
  </si>
  <si>
    <t>Change</t>
  </si>
  <si>
    <t>Reason</t>
  </si>
  <si>
    <t>3 Statement of pipeline assets</t>
  </si>
  <si>
    <t>3.3 Depreciation</t>
  </si>
  <si>
    <t>3.3.1</t>
  </si>
  <si>
    <t>List amended</t>
  </si>
  <si>
    <t>The term 'other depreciable assets' has been replaced with ' other depreciable pipeline assets' to match the terms used on worksheet 3.</t>
  </si>
  <si>
    <t>2. Revenue and expenses</t>
  </si>
  <si>
    <t>F13</t>
  </si>
  <si>
    <t>Formula corrected</t>
  </si>
  <si>
    <t>Formula amended to sum both elements of 'Direct revenue' to get 'Total direct revenue'.</t>
  </si>
  <si>
    <t>M7 and N7</t>
  </si>
  <si>
    <t>Heading amended</t>
  </si>
  <si>
    <t>The heading has been amended to make it clear that accumulated depreciation is to be reported for both the current reporting period and the prior period.</t>
  </si>
  <si>
    <t>Prior years' accumulated depreciation</t>
  </si>
  <si>
    <t>Current year accumulated depreciation</t>
  </si>
  <si>
    <t>Additions, capitalised maintenance and disposals must be reported on a cumulative basis</t>
  </si>
  <si>
    <t>I5:K5</t>
  </si>
  <si>
    <t>Guidance note added</t>
  </si>
  <si>
    <t>Column O</t>
  </si>
  <si>
    <t>Formula to aggregate relevant rows (Metering) to determine Closing value for metering assets</t>
  </si>
  <si>
    <t>Formula updated to avoid double counting of prior years' data.</t>
  </si>
  <si>
    <t>New worksheet inserted</t>
  </si>
  <si>
    <t>Formula inserted</t>
  </si>
  <si>
    <t>Formula updated</t>
  </si>
  <si>
    <t>Cell</t>
  </si>
  <si>
    <t>D33:E33</t>
  </si>
  <si>
    <t xml:space="preserve">D9:D52 </t>
  </si>
  <si>
    <t>A guidance note has been added to the worksheet, clarifying that additions, capitalised maintenance and disposals must all be reported on a cumulative basis in this worksheet. Closing asset values are derived in each year with reference to the initial construction cost. Therefore all amendments to this value must be reported on a cumulative basis, to ensure the closing value is adjusted for all additions, disposals or capitalised maintenance.</t>
  </si>
  <si>
    <t>Leased Assets</t>
  </si>
  <si>
    <t>Amortisation of leased assets</t>
  </si>
  <si>
    <t>Closing leased asset carrying value</t>
  </si>
  <si>
    <t>Shared leased asset amortisation</t>
  </si>
  <si>
    <t>rows inserted</t>
  </si>
  <si>
    <t>Rows 63-67 and 74-78</t>
  </si>
  <si>
    <t>New items inserted to record Leased Assets as per AASB16.</t>
  </si>
  <si>
    <t>D68:E68 and D82:E82</t>
  </si>
  <si>
    <t>3.1 Pipeline asset useful life</t>
  </si>
  <si>
    <t>tab renamed 3.3 Depreciation amortisation</t>
  </si>
  <si>
    <t xml:space="preserve">D14, D19, D25, D31, D37, D43, D49, D59 </t>
  </si>
  <si>
    <t>Formulae ammended to include prior year accumulated depreciation plus current year depreciation.  It was only picking up current year depreciation.</t>
  </si>
  <si>
    <t>Formulae corrected</t>
  </si>
  <si>
    <t>Depreciation and amortisation</t>
  </si>
  <si>
    <t>Cover</t>
  </si>
  <si>
    <t>To be visible.</t>
  </si>
  <si>
    <t>Formatting - font changed from white to black colour</t>
  </si>
  <si>
    <t>1.1 Financial performance</t>
  </si>
  <si>
    <t>1.1.1</t>
  </si>
  <si>
    <t>C10</t>
  </si>
  <si>
    <t>Formatting - changed from Accounting Comma to Percentage Percent</t>
  </si>
  <si>
    <t>To disclose percentage with appropriate signage</t>
  </si>
  <si>
    <t>D31:F32</t>
  </si>
  <si>
    <t>3.1.1</t>
  </si>
  <si>
    <t>B21:F25 and B32:F37</t>
  </si>
  <si>
    <t>Allow for lease asset information</t>
  </si>
  <si>
    <t>Table 3.3.2: Shared assets at cost</t>
  </si>
  <si>
    <t>Table 3.3.1: Pipeline assets at cost</t>
  </si>
  <si>
    <t>L58:L78</t>
  </si>
  <si>
    <t>Insert column</t>
  </si>
  <si>
    <t>3.3.2</t>
  </si>
  <si>
    <t>To explicitly allow for prior period depreciation</t>
  </si>
  <si>
    <t>Row 59</t>
  </si>
  <si>
    <t>to record additions and improvements capitalised</t>
  </si>
  <si>
    <t>D58</t>
  </si>
  <si>
    <t>Formulae updated to include leased assets</t>
  </si>
  <si>
    <t>to only pick up initial acquisition costs</t>
  </si>
  <si>
    <t>Shared leased assets</t>
  </si>
  <si>
    <t>Acquisition costs / additions</t>
  </si>
  <si>
    <t>Shared leased asset acquisition costs / additions</t>
  </si>
  <si>
    <t>Early termination / disposal</t>
  </si>
  <si>
    <t>Disposals or Early termination</t>
  </si>
  <si>
    <t>D60:D67</t>
  </si>
  <si>
    <t>D9:D52</t>
  </si>
  <si>
    <t>List updated</t>
  </si>
  <si>
    <t>added Leased assets to drop list</t>
  </si>
  <si>
    <t>added Shared leased assets to drop list</t>
  </si>
  <si>
    <t>Leased Asset</t>
  </si>
  <si>
    <t>4 Recovered Capital</t>
  </si>
  <si>
    <t>Rows 15, 22, 29</t>
  </si>
  <si>
    <t>New items inserted to record Leased Assets</t>
  </si>
  <si>
    <t>to include Leased Assets in total</t>
  </si>
  <si>
    <t>E15, E22 and E29</t>
  </si>
  <si>
    <t>Formula added</t>
  </si>
  <si>
    <t>to sum columns F to BH for respective items</t>
  </si>
  <si>
    <t>Leased Asset Interest/Financing Charge</t>
  </si>
  <si>
    <t>F16:BH16 and F23:BH23</t>
  </si>
  <si>
    <t>3.3 Depreciation amortisation</t>
  </si>
  <si>
    <t>3.3.1 and 3.3.2</t>
  </si>
  <si>
    <t>Headings updated for clarity</t>
  </si>
  <si>
    <t>B5, B56, K7, G58, J58 and M58</t>
  </si>
  <si>
    <t>Queensland Gas Pipeline</t>
  </si>
  <si>
    <t>James Harding</t>
  </si>
  <si>
    <t>03 9173 7944</t>
  </si>
  <si>
    <t>James.Harding@jemena.com.au</t>
  </si>
  <si>
    <t>2.1.1.a</t>
  </si>
  <si>
    <t>2.1.1.b</t>
  </si>
  <si>
    <t>2.1.1.c</t>
  </si>
  <si>
    <t>Customer Contributions</t>
  </si>
  <si>
    <t>2.4.1.a</t>
  </si>
  <si>
    <t>QLD</t>
  </si>
  <si>
    <t>806.54km</t>
  </si>
  <si>
    <t>Transmission</t>
  </si>
  <si>
    <t>Yes</t>
  </si>
  <si>
    <t>No</t>
  </si>
  <si>
    <t>As Available Forward</t>
  </si>
  <si>
    <t>As Available Southern Haul</t>
  </si>
  <si>
    <t>Firm Southern Haul</t>
  </si>
  <si>
    <t>Level 16, 567 Collins Street</t>
  </si>
  <si>
    <t>Melbourne</t>
  </si>
  <si>
    <t>VIC</t>
  </si>
  <si>
    <t>4.1.1.a</t>
  </si>
  <si>
    <t>FAIRVIEW METER STATION TO RIDGELAND RECE</t>
  </si>
  <si>
    <t>Various dates during calendar year 1998</t>
  </si>
  <si>
    <t>Other</t>
  </si>
  <si>
    <t>ARCADIA VALLEY MLV-4 TO ROLLESTON METER</t>
  </si>
  <si>
    <t>Various dates during calendar year 2000</t>
  </si>
  <si>
    <t xml:space="preserve">QGP Expansion - ROLLESTON compressor station Construction </t>
  </si>
  <si>
    <t>Various dates during calendar year 2008</t>
  </si>
  <si>
    <t>QGP Expansion - BANANA Compressor Station Construction</t>
  </si>
  <si>
    <t>QGP Expansion - PIPELINE LOOPING</t>
  </si>
  <si>
    <t>Various dates during calendar year 2009</t>
  </si>
  <si>
    <t>Various dates during calendar year 2010</t>
  </si>
  <si>
    <t>Gladstone City Gate Station Freehold</t>
  </si>
  <si>
    <t xml:space="preserve">Banana Compressor Engine Exchange </t>
  </si>
  <si>
    <t>Various dates during calendar year 2013</t>
  </si>
  <si>
    <t>Rolleston Compressor Station Compressor Bundle Replacement</t>
  </si>
  <si>
    <t xml:space="preserve">Upgrade of remote terminal units for pipeline cathodic protection </t>
  </si>
  <si>
    <t xml:space="preserve">New pipeline lateral expansion for customer </t>
  </si>
  <si>
    <t>Other (MOE/SOE sys upgrade, Odourant upgrade, Boroscope etc.)</t>
  </si>
  <si>
    <t>Various dates during calendar year 2014</t>
  </si>
  <si>
    <t>New Liquids Filter Coalescer</t>
  </si>
  <si>
    <t>Various dates during calendar year 2015</t>
  </si>
  <si>
    <t>Property Costs</t>
  </si>
  <si>
    <t>3.1.a</t>
  </si>
  <si>
    <t>3.1.b</t>
  </si>
  <si>
    <t>3.1.1.a</t>
  </si>
  <si>
    <t>Various Acquisition Dates</t>
  </si>
  <si>
    <t xml:space="preserve">The economic useful life of individual assets is defined in terms of the asset’s expected use to the service provider. Therefore, the useful life of an asset may be shorter than its Technical or Engineering life. The estimation of the economic useful life of an asset is a matter of judgement based on the Group’s experience with similar assets.  Additionally, economic useful life shall be considered in relation to the life assigned to similar assets within the asset category.   Aggregated useful life calculated as aggregate weighted cost useful life of all assets within the asset category.  </t>
  </si>
  <si>
    <t>N/A - No assets classified as odourant plants.</t>
  </si>
  <si>
    <t>Roads</t>
  </si>
  <si>
    <t>3.3.1.a</t>
  </si>
  <si>
    <t>Various</t>
  </si>
  <si>
    <t>City Gates</t>
  </si>
  <si>
    <t>AUC-Network</t>
  </si>
  <si>
    <t>AUC-Intangibles</t>
  </si>
  <si>
    <t>AUC-NonNetwork</t>
  </si>
  <si>
    <t>Property plant and equipment</t>
  </si>
  <si>
    <t>3.4.1.a</t>
  </si>
  <si>
    <t>Software</t>
  </si>
  <si>
    <t>Other Shared</t>
  </si>
  <si>
    <t>IT Computers Desktop Equipment</t>
  </si>
  <si>
    <t>2.1.a</t>
  </si>
  <si>
    <t>2.1.b</t>
  </si>
  <si>
    <t>2.1.c</t>
  </si>
  <si>
    <t>4.1.a</t>
  </si>
  <si>
    <t>4.1.b</t>
  </si>
  <si>
    <t>4.1.c</t>
  </si>
  <si>
    <t>4.1.d</t>
  </si>
  <si>
    <t>4.1.e</t>
  </si>
  <si>
    <t>4.1.f</t>
  </si>
  <si>
    <t>4.1.g</t>
  </si>
  <si>
    <t>4.1.h</t>
  </si>
  <si>
    <t>4.1.i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</si>
</sst>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 #,##0_-;_-* &quot;-&quot;_-;_-@_-"/>
    <numFmt numFmtId="43" formatCode="_-* #,##0.00_-;\-* #,##0.00_-;_-* &quot;-&quot;??_-;_-@_-"/>
    <numFmt numFmtId="164" formatCode="_(* #,##0_);_(* \(#,##0\);_(* &quot;-&quot;_);_(@_)"/>
    <numFmt numFmtId="165" formatCode="_(* #,##0_);_(* \(#,##0\);_(* &quot;-&quot;?_);_(@_)"/>
    <numFmt numFmtId="166" formatCode="0.0"/>
    <numFmt numFmtId="167" formatCode="0.0000"/>
    <numFmt numFmtId="168" formatCode="#,##0.0"/>
    <numFmt numFmtId="169" formatCode="yyyy"/>
    <numFmt numFmtId="170" formatCode="0.0%"/>
    <numFmt numFmtId="171" formatCode="_-* #,##0_-;\-* #,##0_-;_-* &quot;-&quot;??_-;_-@_-"/>
  </numFmts>
  <fonts count="62" x14ac:knownFonts="1">
    <font>
      <sz val="10"/>
      <name val="Arial"/>
    </font>
    <font>
      <sz val="10"/>
      <name val="Arial"/>
      <family val="2"/>
    </font>
    <font>
      <b/>
      <sz val="16"/>
      <name val="Arial"/>
      <family val="2"/>
    </font>
    <font>
      <b/>
      <sz val="10"/>
      <name val="Arial"/>
      <family val="2"/>
    </font>
    <font>
      <b/>
      <sz val="12"/>
      <name val="Arial"/>
      <family val="2"/>
    </font>
    <font>
      <b/>
      <sz val="10"/>
      <color indexed="51"/>
      <name val="Arial"/>
      <family val="2"/>
    </font>
    <font>
      <sz val="10"/>
      <color indexed="51"/>
      <name val="Arial"/>
      <family val="2"/>
    </font>
    <font>
      <sz val="10"/>
      <name val="Arial"/>
      <family val="2"/>
    </font>
    <font>
      <b/>
      <sz val="8"/>
      <name val="Arial"/>
      <family val="2"/>
    </font>
    <font>
      <sz val="8"/>
      <name val="Arial"/>
      <family val="2"/>
    </font>
    <font>
      <b/>
      <sz val="14"/>
      <color indexed="51"/>
      <name val="Arial"/>
      <family val="2"/>
    </font>
    <font>
      <b/>
      <sz val="14"/>
      <name val="Arial"/>
      <family val="2"/>
    </font>
    <font>
      <sz val="10"/>
      <color indexed="9"/>
      <name val="Arial"/>
      <family val="2"/>
    </font>
    <font>
      <sz val="18"/>
      <name val="Arial"/>
      <family val="2"/>
    </font>
    <font>
      <sz val="18"/>
      <color indexed="62"/>
      <name val="Arial"/>
      <family val="2"/>
    </font>
    <font>
      <u/>
      <sz val="10"/>
      <color indexed="12"/>
      <name val="Arial"/>
      <family val="2"/>
    </font>
    <font>
      <b/>
      <sz val="10"/>
      <color indexed="62"/>
      <name val="Arial"/>
      <family val="2"/>
    </font>
    <font>
      <b/>
      <sz val="10"/>
      <color indexed="18"/>
      <name val="Arial"/>
      <family val="2"/>
    </font>
    <font>
      <b/>
      <sz val="12"/>
      <color indexed="6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8"/>
      <name val="Arial"/>
      <family val="2"/>
    </font>
    <font>
      <b/>
      <sz val="16"/>
      <color indexed="8"/>
      <name val="Arial"/>
      <family val="2"/>
    </font>
    <font>
      <b/>
      <sz val="10"/>
      <color indexed="9"/>
      <name val="Arial"/>
      <family val="2"/>
    </font>
    <font>
      <b/>
      <sz val="10"/>
      <color indexed="8"/>
      <name val="Arial"/>
      <family val="2"/>
    </font>
    <font>
      <sz val="10"/>
      <color indexed="8"/>
      <name val="Arial"/>
      <family val="2"/>
    </font>
    <font>
      <sz val="12"/>
      <name val="Arial"/>
      <family val="2"/>
    </font>
    <font>
      <sz val="8"/>
      <name val="Malgun Gothic"/>
      <family val="2"/>
    </font>
    <font>
      <sz val="10"/>
      <name val="Cambria"/>
      <family val="2"/>
    </font>
    <font>
      <sz val="10"/>
      <name val="Arial"/>
      <family val="2"/>
    </font>
    <font>
      <b/>
      <sz val="11"/>
      <name val="Arial"/>
      <family val="2"/>
    </font>
    <font>
      <sz val="11"/>
      <name val="Arial"/>
      <family val="2"/>
    </font>
    <font>
      <b/>
      <i/>
      <sz val="10"/>
      <color indexed="9"/>
      <name val="Arial"/>
      <family val="2"/>
    </font>
    <font>
      <b/>
      <sz val="12"/>
      <color indexed="9"/>
      <name val="Arial"/>
      <family val="2"/>
    </font>
    <font>
      <b/>
      <sz val="9"/>
      <color indexed="81"/>
      <name val="Tahoma"/>
      <family val="2"/>
    </font>
    <font>
      <sz val="9"/>
      <color indexed="81"/>
      <name val="Tahoma"/>
      <family val="2"/>
    </font>
    <font>
      <sz val="10"/>
      <name val="Cambria"/>
      <family val="2"/>
      <scheme val="major"/>
    </font>
    <font>
      <sz val="28"/>
      <color rgb="FFFF0000"/>
      <name val="Arial"/>
      <family val="2"/>
    </font>
    <font>
      <sz val="8"/>
      <color rgb="FF000000"/>
      <name val="Malgun Gothic"/>
      <family val="2"/>
    </font>
    <font>
      <sz val="18"/>
      <color theme="0"/>
      <name val="Arial"/>
      <family val="2"/>
    </font>
    <font>
      <b/>
      <sz val="18"/>
      <color theme="0"/>
      <name val="Arial Black"/>
      <family val="2"/>
    </font>
    <font>
      <b/>
      <sz val="18"/>
      <color theme="0"/>
      <name val="Arial"/>
      <family val="2"/>
    </font>
    <font>
      <u/>
      <sz val="18"/>
      <color theme="0"/>
      <name val="Arial"/>
      <family val="2"/>
    </font>
    <font>
      <sz val="10"/>
      <color theme="0"/>
      <name val="Arial"/>
      <family val="2"/>
    </font>
    <font>
      <sz val="10"/>
      <color rgb="FFFF0000"/>
      <name val="Arial"/>
      <family val="2"/>
    </font>
    <font>
      <b/>
      <sz val="10"/>
      <color theme="9"/>
      <name val="Arial"/>
      <family val="2"/>
    </font>
    <font>
      <b/>
      <sz val="9"/>
      <color theme="0"/>
      <name val="Malgun Gothic"/>
      <family val="2"/>
    </font>
  </fonts>
  <fills count="46">
    <fill>
      <patternFill patternType="none"/>
    </fill>
    <fill>
      <patternFill patternType="gray125"/>
    </fill>
    <fill>
      <patternFill patternType="solid">
        <fgColor indexed="38"/>
      </patternFill>
    </fill>
    <fill>
      <patternFill patternType="solid">
        <fgColor indexed="38"/>
        <bgColor indexed="64"/>
      </patternFill>
    </fill>
    <fill>
      <patternFill patternType="solid">
        <fgColor indexed="47"/>
      </patternFill>
    </fill>
    <fill>
      <patternFill patternType="solid">
        <fgColor indexed="47"/>
        <bgColor indexed="64"/>
      </patternFill>
    </fill>
    <fill>
      <patternFill patternType="solid">
        <fgColor indexed="26"/>
      </patternFill>
    </fill>
    <fill>
      <patternFill patternType="solid">
        <fgColor indexed="26"/>
        <bgColor indexed="64"/>
      </patternFill>
    </fill>
    <fill>
      <patternFill patternType="solid">
        <fgColor indexed="9"/>
      </patternFill>
    </fill>
    <fill>
      <patternFill patternType="solid">
        <fgColor indexed="9"/>
        <bgColor indexed="64"/>
      </patternFill>
    </fill>
    <fill>
      <patternFill patternType="solid">
        <fgColor indexed="43"/>
      </patternFill>
    </fill>
    <fill>
      <patternFill patternType="solid">
        <fgColor indexed="43"/>
        <bgColor indexed="64"/>
      </patternFill>
    </fill>
    <fill>
      <patternFill patternType="solid">
        <fgColor indexed="22"/>
      </patternFill>
    </fill>
    <fill>
      <patternFill patternType="solid">
        <fgColor indexed="22"/>
        <bgColor indexed="64"/>
      </patternFill>
    </fill>
    <fill>
      <patternFill patternType="solid">
        <fgColor indexed="49"/>
      </patternFill>
    </fill>
    <fill>
      <patternFill patternType="solid">
        <fgColor indexed="49"/>
        <bgColor indexed="64"/>
      </patternFill>
    </fill>
    <fill>
      <patternFill patternType="solid">
        <fgColor indexed="10"/>
      </patternFill>
    </fill>
    <fill>
      <patternFill patternType="solid">
        <fgColor indexed="10"/>
        <bgColor indexed="64"/>
      </patternFill>
    </fill>
    <fill>
      <patternFill patternType="solid">
        <fgColor indexed="57"/>
      </patternFill>
    </fill>
    <fill>
      <patternFill patternType="solid">
        <fgColor indexed="57"/>
        <bgColor indexed="64"/>
      </patternFill>
    </fill>
    <fill>
      <patternFill patternType="solid">
        <fgColor indexed="54"/>
      </patternFill>
    </fill>
    <fill>
      <patternFill patternType="solid">
        <fgColor indexed="54"/>
        <bgColor indexed="64"/>
      </patternFill>
    </fill>
    <fill>
      <patternFill patternType="solid">
        <fgColor indexed="53"/>
      </patternFill>
    </fill>
    <fill>
      <patternFill patternType="solid">
        <fgColor indexed="53"/>
        <bgColor indexed="64"/>
      </patternFill>
    </fill>
    <fill>
      <patternFill patternType="solid">
        <fgColor indexed="45"/>
      </patternFill>
    </fill>
    <fill>
      <patternFill patternType="solid">
        <fgColor indexed="45"/>
        <bgColor indexed="64"/>
      </patternFill>
    </fill>
    <fill>
      <patternFill patternType="solid">
        <fgColor indexed="55"/>
      </patternFill>
    </fill>
    <fill>
      <patternFill patternType="solid">
        <fgColor indexed="55"/>
        <bgColor indexed="64"/>
      </patternFill>
    </fill>
    <fill>
      <patternFill patternType="solid">
        <fgColor indexed="42"/>
      </patternFill>
    </fill>
    <fill>
      <patternFill patternType="solid">
        <fgColor indexed="42"/>
        <bgColor indexed="64"/>
      </patternFill>
    </fill>
    <fill>
      <patternFill patternType="solid">
        <fgColor indexed="27"/>
        <bgColor indexed="64"/>
      </patternFill>
    </fill>
    <fill>
      <patternFill patternType="solid">
        <fgColor indexed="62"/>
        <bgColor indexed="64"/>
      </patternFill>
    </fill>
    <fill>
      <patternFill patternType="solid">
        <fgColor indexed="29"/>
        <bgColor indexed="64"/>
      </patternFill>
    </fill>
    <fill>
      <patternFill patternType="solid">
        <fgColor indexed="8"/>
        <bgColor indexed="64"/>
      </patternFill>
    </fill>
    <fill>
      <patternFill patternType="solid">
        <fgColor theme="0"/>
        <bgColor indexed="64"/>
      </patternFill>
    </fill>
    <fill>
      <patternFill patternType="solid">
        <fgColor theme="0" tint="-0.249977111117893"/>
        <bgColor indexed="64"/>
      </patternFill>
    </fill>
    <fill>
      <patternFill patternType="solid">
        <fgColor theme="2"/>
        <bgColor indexed="64"/>
      </patternFill>
    </fill>
    <fill>
      <patternFill patternType="solid">
        <fgColor rgb="FFFFFFFF"/>
        <bgColor indexed="64"/>
      </patternFill>
    </fill>
    <fill>
      <patternFill patternType="solid">
        <fgColor theme="0" tint="-0.14999847407452621"/>
        <bgColor indexed="64"/>
      </patternFill>
    </fill>
    <fill>
      <patternFill patternType="solid">
        <fgColor theme="4"/>
        <bgColor indexed="64"/>
      </patternFill>
    </fill>
    <fill>
      <patternFill patternType="solid">
        <fgColor theme="3" tint="0.59999389629810485"/>
        <bgColor indexed="64"/>
      </patternFill>
    </fill>
    <fill>
      <patternFill patternType="solid">
        <fgColor rgb="FFFFFFCC"/>
        <bgColor indexed="64"/>
      </patternFill>
    </fill>
    <fill>
      <patternFill patternType="solid">
        <fgColor rgb="FF002060"/>
        <bgColor indexed="64"/>
      </patternFill>
    </fill>
    <fill>
      <patternFill patternType="solid">
        <fgColor rgb="FF0070C0"/>
        <bgColor indexed="64"/>
      </patternFill>
    </fill>
    <fill>
      <patternFill patternType="solid">
        <fgColor rgb="FF00B0F0"/>
        <bgColor indexed="64"/>
      </patternFill>
    </fill>
    <fill>
      <patternFill patternType="solid">
        <fgColor rgb="FF92D050"/>
        <bgColor indexed="64"/>
      </patternFill>
    </fill>
  </fills>
  <borders count="3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2"/>
      </left>
      <right/>
      <top style="medium">
        <color indexed="62"/>
      </top>
      <bottom/>
      <diagonal/>
    </border>
    <border>
      <left/>
      <right/>
      <top style="medium">
        <color indexed="62"/>
      </top>
      <bottom/>
      <diagonal/>
    </border>
    <border>
      <left/>
      <right style="medium">
        <color indexed="62"/>
      </right>
      <top style="medium">
        <color indexed="62"/>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2"/>
      </left>
      <right/>
      <top/>
      <bottom/>
      <diagonal/>
    </border>
    <border>
      <left/>
      <right style="medium">
        <color indexed="62"/>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s>
  <cellStyleXfs count="112">
    <xf numFmtId="0" fontId="0"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164" fontId="7" fillId="13" borderId="0" applyNumberFormat="0" applyFont="0" applyBorder="0" applyAlignment="0">
      <alignment horizontal="right"/>
    </xf>
    <xf numFmtId="41" fontId="7" fillId="13" borderId="0" applyNumberFormat="0" applyFont="0" applyBorder="0" applyAlignment="0">
      <alignment horizontal="right"/>
    </xf>
    <xf numFmtId="41" fontId="44" fillId="13" borderId="0" applyNumberFormat="0" applyFont="0" applyBorder="0" applyAlignment="0">
      <alignment horizontal="right"/>
    </xf>
    <xf numFmtId="41" fontId="44" fillId="13" borderId="0" applyNumberFormat="0" applyFont="0" applyBorder="0" applyAlignment="0">
      <alignment horizontal="right"/>
    </xf>
    <xf numFmtId="0" fontId="22" fillId="8" borderId="1" applyNumberFormat="0" applyAlignment="0" applyProtection="0"/>
    <xf numFmtId="0" fontId="22" fillId="9" borderId="1" applyNumberFormat="0" applyAlignment="0" applyProtection="0"/>
    <xf numFmtId="0" fontId="23" fillId="26" borderId="2" applyNumberFormat="0" applyAlignment="0" applyProtection="0"/>
    <xf numFmtId="0" fontId="23" fillId="27" borderId="2" applyNumberFormat="0" applyAlignment="0" applyProtection="0"/>
    <xf numFmtId="43" fontId="1" fillId="0" borderId="0" applyFont="0" applyFill="0" applyBorder="0" applyAlignment="0" applyProtection="0"/>
    <xf numFmtId="43" fontId="7"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0" fontId="24" fillId="0" borderId="0" applyNumberFormat="0" applyFill="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15" fillId="0" borderId="0" applyNumberFormat="0" applyFill="0" applyBorder="0" applyAlignment="0" applyProtection="0">
      <alignment vertical="top"/>
      <protection locked="0"/>
    </xf>
    <xf numFmtId="0" fontId="29" fillId="4" borderId="1" applyNumberFormat="0" applyAlignment="0" applyProtection="0"/>
    <xf numFmtId="0" fontId="29" fillId="5" borderId="1" applyNumberFormat="0" applyAlignment="0" applyProtection="0"/>
    <xf numFmtId="164" fontId="1" fillId="30" borderId="0" applyFont="0" applyBorder="0" applyAlignment="0">
      <alignment horizontal="right"/>
      <protection locked="0"/>
    </xf>
    <xf numFmtId="41" fontId="7" fillId="30" borderId="0" applyFont="0" applyBorder="0" applyAlignment="0">
      <alignment horizontal="right"/>
      <protection locked="0"/>
    </xf>
    <xf numFmtId="41" fontId="44" fillId="30" borderId="0" applyFont="0" applyBorder="0" applyAlignment="0">
      <alignment horizontal="right"/>
      <protection locked="0"/>
    </xf>
    <xf numFmtId="41" fontId="44" fillId="30" borderId="0" applyFont="0" applyBorder="0" applyAlignment="0">
      <alignment horizontal="right"/>
      <protection locked="0"/>
    </xf>
    <xf numFmtId="165" fontId="7" fillId="29" borderId="0" applyFont="0" applyBorder="0">
      <alignment horizontal="right"/>
      <protection locked="0"/>
    </xf>
    <xf numFmtId="165" fontId="44" fillId="29" borderId="0" applyFont="0" applyBorder="0">
      <alignment horizontal="right"/>
      <protection locked="0"/>
    </xf>
    <xf numFmtId="164" fontId="7" fillId="7" borderId="0" applyFont="0" applyBorder="0">
      <alignment horizontal="right"/>
      <protection locked="0"/>
    </xf>
    <xf numFmtId="41" fontId="7" fillId="7" borderId="0" applyFont="0" applyBorder="0">
      <alignment horizontal="right"/>
      <protection locked="0"/>
    </xf>
    <xf numFmtId="41" fontId="44" fillId="7" borderId="0" applyFont="0" applyBorder="0">
      <alignment horizontal="right"/>
      <protection locked="0"/>
    </xf>
    <xf numFmtId="41" fontId="44" fillId="7" borderId="0" applyFont="0" applyBorder="0">
      <alignment horizontal="right"/>
      <protection locked="0"/>
    </xf>
    <xf numFmtId="0" fontId="30" fillId="0" borderId="6" applyNumberFormat="0" applyFill="0" applyAlignment="0" applyProtection="0"/>
    <xf numFmtId="0" fontId="31" fillId="10" borderId="0" applyNumberFormat="0" applyBorder="0" applyAlignment="0" applyProtection="0"/>
    <xf numFmtId="0" fontId="31" fillId="11" borderId="0" applyNumberFormat="0" applyBorder="0" applyAlignment="0" applyProtection="0"/>
    <xf numFmtId="0" fontId="51" fillId="0" borderId="0"/>
    <xf numFmtId="0" fontId="43" fillId="0" borderId="0"/>
    <xf numFmtId="0" fontId="7" fillId="0" borderId="0"/>
    <xf numFmtId="0" fontId="44" fillId="0" borderId="0"/>
    <xf numFmtId="0" fontId="1" fillId="9" borderId="0"/>
    <xf numFmtId="0" fontId="1" fillId="9" borderId="0"/>
    <xf numFmtId="0" fontId="1" fillId="9" borderId="0"/>
    <xf numFmtId="0" fontId="1" fillId="0" borderId="0"/>
    <xf numFmtId="0" fontId="1" fillId="9" borderId="0"/>
    <xf numFmtId="0" fontId="7" fillId="9" borderId="0"/>
    <xf numFmtId="0" fontId="1" fillId="9" borderId="0"/>
    <xf numFmtId="0" fontId="1" fillId="9" borderId="0"/>
    <xf numFmtId="0" fontId="44" fillId="9" borderId="0"/>
    <xf numFmtId="0" fontId="1" fillId="9" borderId="0"/>
    <xf numFmtId="0" fontId="7" fillId="6" borderId="7" applyNumberFormat="0" applyFont="0" applyAlignment="0" applyProtection="0"/>
    <xf numFmtId="0" fontId="44" fillId="7" borderId="7" applyNumberFormat="0" applyFont="0" applyAlignment="0" applyProtection="0"/>
    <xf numFmtId="0" fontId="32" fillId="8" borderId="8" applyNumberFormat="0" applyAlignment="0" applyProtection="0"/>
    <xf numFmtId="0" fontId="32" fillId="9" borderId="8" applyNumberFormat="0" applyAlignment="0" applyProtection="0"/>
    <xf numFmtId="9" fontId="1" fillId="0" borderId="0" applyFont="0" applyFill="0" applyBorder="0" applyAlignment="0" applyProtection="0"/>
    <xf numFmtId="0" fontId="1" fillId="0" borderId="0"/>
    <xf numFmtId="0" fontId="7" fillId="0" borderId="0"/>
    <xf numFmtId="0" fontId="44" fillId="0" borderId="0"/>
    <xf numFmtId="0" fontId="44" fillId="0" borderId="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cellStyleXfs>
  <cellXfs count="329">
    <xf numFmtId="0" fontId="0" fillId="0" borderId="0" xfId="0"/>
    <xf numFmtId="0" fontId="2" fillId="9" borderId="0" xfId="92" applyFont="1"/>
    <xf numFmtId="0" fontId="1" fillId="9" borderId="0" xfId="92"/>
    <xf numFmtId="0" fontId="3" fillId="9" borderId="0" xfId="92" applyFont="1"/>
    <xf numFmtId="0" fontId="5" fillId="31" borderId="10" xfId="92" applyFont="1" applyFill="1" applyBorder="1" applyAlignment="1" applyProtection="1">
      <protection locked="0"/>
    </xf>
    <xf numFmtId="0" fontId="6" fillId="31" borderId="0" xfId="92" applyFont="1" applyFill="1" applyBorder="1" applyAlignment="1"/>
    <xf numFmtId="0" fontId="6" fillId="31" borderId="11" xfId="92" applyFont="1" applyFill="1" applyBorder="1" applyAlignment="1"/>
    <xf numFmtId="2" fontId="8" fillId="9" borderId="0" xfId="92" applyNumberFormat="1" applyFont="1" applyBorder="1" applyAlignment="1" applyProtection="1">
      <alignment horizontal="left"/>
    </xf>
    <xf numFmtId="0" fontId="9" fillId="9" borderId="0" xfId="92" applyFont="1" applyAlignment="1" applyProtection="1">
      <protection locked="0"/>
    </xf>
    <xf numFmtId="0" fontId="9" fillId="9" borderId="0" xfId="92" applyFont="1" applyProtection="1">
      <protection locked="0"/>
    </xf>
    <xf numFmtId="0" fontId="8" fillId="9" borderId="0" xfId="92" applyFont="1"/>
    <xf numFmtId="0" fontId="1" fillId="9" borderId="0" xfId="92" applyAlignment="1"/>
    <xf numFmtId="0" fontId="10" fillId="31" borderId="12" xfId="92" applyFont="1" applyFill="1" applyBorder="1"/>
    <xf numFmtId="0" fontId="11" fillId="31" borderId="12" xfId="92" applyFont="1" applyFill="1" applyBorder="1"/>
    <xf numFmtId="0" fontId="11" fillId="9" borderId="0" xfId="92" applyFont="1"/>
    <xf numFmtId="0" fontId="10" fillId="31" borderId="13" xfId="92" applyFont="1" applyFill="1" applyBorder="1"/>
    <xf numFmtId="0" fontId="11" fillId="31" borderId="14" xfId="92" applyFont="1" applyFill="1" applyBorder="1"/>
    <xf numFmtId="0" fontId="13" fillId="9" borderId="0" xfId="90" applyFont="1"/>
    <xf numFmtId="0" fontId="13" fillId="9" borderId="0" xfId="90" applyFont="1" applyFill="1" applyBorder="1"/>
    <xf numFmtId="0" fontId="13" fillId="9" borderId="0" xfId="90" applyFont="1" applyFill="1"/>
    <xf numFmtId="0" fontId="14" fillId="9" borderId="0" xfId="90" applyFont="1" applyFill="1" applyBorder="1" applyAlignment="1">
      <alignment vertical="center"/>
    </xf>
    <xf numFmtId="0" fontId="14" fillId="9" borderId="0" xfId="90" applyFont="1" applyFill="1" applyBorder="1" applyAlignment="1"/>
    <xf numFmtId="0" fontId="13" fillId="9" borderId="0" xfId="90" applyFont="1" applyFill="1" applyBorder="1" applyAlignment="1">
      <alignment vertical="center"/>
    </xf>
    <xf numFmtId="0" fontId="13" fillId="9" borderId="0" xfId="90" applyFont="1" applyAlignment="1">
      <alignment vertical="center"/>
    </xf>
    <xf numFmtId="0" fontId="16" fillId="32" borderId="15" xfId="90" applyFont="1" applyFill="1" applyBorder="1" applyAlignment="1">
      <alignment vertical="center"/>
    </xf>
    <xf numFmtId="0" fontId="3" fillId="32" borderId="16" xfId="90" applyFont="1" applyFill="1" applyBorder="1" applyAlignment="1">
      <alignment vertical="center"/>
    </xf>
    <xf numFmtId="0" fontId="3" fillId="32" borderId="17" xfId="90" applyFont="1" applyFill="1" applyBorder="1" applyAlignment="1">
      <alignment vertical="center"/>
    </xf>
    <xf numFmtId="0" fontId="4" fillId="9" borderId="0" xfId="90" applyFont="1" applyFill="1" applyBorder="1" applyAlignment="1">
      <alignment vertical="center"/>
    </xf>
    <xf numFmtId="0" fontId="13" fillId="9" borderId="0" xfId="90" applyFont="1" applyFill="1" applyAlignment="1">
      <alignment vertical="center"/>
    </xf>
    <xf numFmtId="0" fontId="3" fillId="32" borderId="0" xfId="90" applyFont="1" applyFill="1" applyBorder="1" applyAlignment="1">
      <alignment vertical="center"/>
    </xf>
    <xf numFmtId="0" fontId="13" fillId="32" borderId="0" xfId="90" applyFont="1" applyFill="1" applyBorder="1" applyAlignment="1">
      <alignment vertical="center"/>
    </xf>
    <xf numFmtId="0" fontId="17" fillId="32" borderId="0" xfId="90" applyFont="1" applyFill="1" applyBorder="1" applyAlignment="1">
      <alignment horizontal="left" vertical="center"/>
    </xf>
    <xf numFmtId="0" fontId="16" fillId="32" borderId="0" xfId="90" applyFont="1" applyFill="1" applyBorder="1" applyAlignment="1">
      <alignment vertical="center"/>
    </xf>
    <xf numFmtId="0" fontId="18" fillId="9" borderId="0" xfId="90" applyFont="1" applyFill="1" applyBorder="1" applyAlignment="1">
      <alignment vertical="center"/>
    </xf>
    <xf numFmtId="0" fontId="16" fillId="32" borderId="10" xfId="90" applyFont="1" applyFill="1" applyBorder="1" applyAlignment="1">
      <alignment vertical="center"/>
    </xf>
    <xf numFmtId="0" fontId="16" fillId="32" borderId="11" xfId="90" applyFont="1" applyFill="1" applyBorder="1" applyAlignment="1">
      <alignment vertical="center"/>
    </xf>
    <xf numFmtId="0" fontId="13" fillId="32" borderId="18" xfId="90" applyFont="1" applyFill="1" applyBorder="1"/>
    <xf numFmtId="0" fontId="3" fillId="32" borderId="19" xfId="90" applyFont="1" applyFill="1" applyBorder="1" applyAlignment="1">
      <alignment vertical="center"/>
    </xf>
    <xf numFmtId="0" fontId="13" fillId="32" borderId="19" xfId="90" applyFont="1" applyFill="1" applyBorder="1"/>
    <xf numFmtId="0" fontId="13" fillId="32" borderId="20" xfId="90" applyFont="1" applyFill="1" applyBorder="1"/>
    <xf numFmtId="0" fontId="13" fillId="0" borderId="0" xfId="90" applyFont="1" applyFill="1" applyBorder="1"/>
    <xf numFmtId="0" fontId="2" fillId="9" borderId="0" xfId="94" applyFont="1"/>
    <xf numFmtId="0" fontId="37" fillId="9" borderId="0" xfId="93" applyFont="1" applyFill="1" applyBorder="1" applyAlignment="1"/>
    <xf numFmtId="0" fontId="1" fillId="9" borderId="0" xfId="94"/>
    <xf numFmtId="0" fontId="2" fillId="0" borderId="0" xfId="94" applyFont="1" applyFill="1" applyAlignment="1"/>
    <xf numFmtId="166" fontId="3" fillId="9" borderId="0" xfId="94" applyNumberFormat="1" applyFont="1" applyBorder="1" applyAlignment="1">
      <alignment horizontal="left"/>
    </xf>
    <xf numFmtId="49" fontId="7" fillId="9" borderId="0" xfId="94" applyNumberFormat="1" applyFont="1"/>
    <xf numFmtId="2" fontId="7" fillId="9" borderId="0" xfId="94" applyNumberFormat="1" applyFont="1" applyBorder="1"/>
    <xf numFmtId="164" fontId="7" fillId="9" borderId="0" xfId="94" applyNumberFormat="1" applyFont="1" applyBorder="1" applyAlignment="1">
      <alignment horizontal="center"/>
    </xf>
    <xf numFmtId="164" fontId="7" fillId="9" borderId="0" xfId="94" applyNumberFormat="1" applyFont="1" applyBorder="1"/>
    <xf numFmtId="0" fontId="7" fillId="9" borderId="0" xfId="94" applyFont="1"/>
    <xf numFmtId="167" fontId="38" fillId="31" borderId="12" xfId="94" quotePrefix="1" applyNumberFormat="1" applyFont="1" applyFill="1" applyBorder="1" applyAlignment="1">
      <alignment horizontal="center" vertical="center" wrapText="1"/>
    </xf>
    <xf numFmtId="49" fontId="38" fillId="31" borderId="12" xfId="94" applyNumberFormat="1" applyFont="1" applyFill="1" applyBorder="1" applyAlignment="1">
      <alignment horizontal="center" vertical="center" wrapText="1"/>
    </xf>
    <xf numFmtId="2" fontId="38" fillId="31" borderId="12" xfId="94" applyNumberFormat="1" applyFont="1" applyFill="1" applyBorder="1" applyAlignment="1">
      <alignment horizontal="center" vertical="center" wrapText="1"/>
    </xf>
    <xf numFmtId="166" fontId="12" fillId="31" borderId="12" xfId="94" applyNumberFormat="1" applyFont="1" applyFill="1" applyBorder="1" applyAlignment="1">
      <alignment horizontal="left"/>
    </xf>
    <xf numFmtId="2" fontId="12" fillId="31" borderId="12" xfId="59" applyNumberFormat="1" applyFont="1" applyFill="1" applyBorder="1" applyAlignment="1">
      <alignment horizontal="center"/>
    </xf>
    <xf numFmtId="0" fontId="12" fillId="31" borderId="12" xfId="94" applyFont="1" applyFill="1" applyBorder="1"/>
    <xf numFmtId="49" fontId="12" fillId="31" borderId="12" xfId="94" applyNumberFormat="1" applyFont="1" applyFill="1" applyBorder="1"/>
    <xf numFmtId="49" fontId="12" fillId="31" borderId="12" xfId="94" applyNumberFormat="1" applyFont="1" applyFill="1" applyBorder="1" applyAlignment="1">
      <alignment horizontal="left"/>
    </xf>
    <xf numFmtId="49" fontId="12" fillId="33" borderId="12" xfId="94" applyNumberFormat="1" applyFont="1" applyFill="1" applyBorder="1"/>
    <xf numFmtId="49" fontId="12" fillId="31" borderId="12" xfId="94" applyNumberFormat="1" applyFont="1" applyFill="1" applyBorder="1" applyAlignment="1">
      <alignment horizontal="left" wrapText="1"/>
    </xf>
    <xf numFmtId="166" fontId="7" fillId="31" borderId="12" xfId="94" applyNumberFormat="1" applyFont="1" applyFill="1" applyBorder="1" applyAlignment="1">
      <alignment horizontal="left"/>
    </xf>
    <xf numFmtId="0" fontId="3" fillId="9" borderId="0" xfId="94" applyFont="1"/>
    <xf numFmtId="0" fontId="41" fillId="9" borderId="0" xfId="94" applyFont="1"/>
    <xf numFmtId="166" fontId="12" fillId="31" borderId="21" xfId="59" applyNumberFormat="1" applyFont="1" applyFill="1" applyBorder="1" applyAlignment="1">
      <alignment horizontal="center" vertical="center"/>
    </xf>
    <xf numFmtId="0" fontId="4" fillId="9" borderId="0" xfId="94" applyFont="1"/>
    <xf numFmtId="39" fontId="7" fillId="9" borderId="0" xfId="94" applyNumberFormat="1" applyFont="1"/>
    <xf numFmtId="0" fontId="6" fillId="31" borderId="22" xfId="94" applyFont="1" applyFill="1" applyBorder="1" applyAlignment="1">
      <alignment horizontal="left" indent="1"/>
    </xf>
    <xf numFmtId="0" fontId="7" fillId="31" borderId="23" xfId="94" applyFont="1" applyFill="1" applyBorder="1" applyAlignment="1"/>
    <xf numFmtId="0" fontId="7" fillId="31" borderId="23" xfId="94" applyFont="1" applyFill="1" applyBorder="1"/>
    <xf numFmtId="0" fontId="7" fillId="31" borderId="24" xfId="94" applyFont="1" applyFill="1" applyBorder="1"/>
    <xf numFmtId="0" fontId="5" fillId="31" borderId="10" xfId="94" applyFont="1" applyFill="1" applyBorder="1" applyAlignment="1">
      <alignment horizontal="left" indent="1"/>
    </xf>
    <xf numFmtId="0" fontId="12" fillId="31" borderId="0" xfId="94" applyFont="1" applyFill="1" applyBorder="1" applyAlignment="1">
      <alignment horizontal="right" indent="1"/>
    </xf>
    <xf numFmtId="0" fontId="12" fillId="31" borderId="11" xfId="94" applyFont="1" applyFill="1" applyBorder="1" applyAlignment="1" applyProtection="1">
      <protection locked="0"/>
    </xf>
    <xf numFmtId="0" fontId="12" fillId="31" borderId="0" xfId="94" applyFont="1" applyFill="1" applyBorder="1"/>
    <xf numFmtId="0" fontId="7" fillId="7" borderId="25" xfId="94" applyFont="1" applyFill="1" applyBorder="1" applyAlignment="1" applyProtection="1">
      <alignment horizontal="left"/>
      <protection locked="0"/>
    </xf>
    <xf numFmtId="0" fontId="7" fillId="31" borderId="0" xfId="94" applyFont="1" applyFill="1" applyBorder="1"/>
    <xf numFmtId="0" fontId="7" fillId="31" borderId="11" xfId="94" applyFont="1" applyFill="1" applyBorder="1" applyProtection="1">
      <protection locked="0"/>
    </xf>
    <xf numFmtId="0" fontId="7" fillId="31" borderId="11" xfId="94" applyFont="1" applyFill="1" applyBorder="1"/>
    <xf numFmtId="0" fontId="7" fillId="31" borderId="11" xfId="94" applyFont="1" applyFill="1" applyBorder="1" applyAlignment="1" applyProtection="1">
      <protection locked="0"/>
    </xf>
    <xf numFmtId="0" fontId="6" fillId="31" borderId="10" xfId="94" applyFont="1" applyFill="1" applyBorder="1" applyAlignment="1">
      <alignment horizontal="left" indent="1"/>
    </xf>
    <xf numFmtId="0" fontId="6" fillId="31" borderId="18" xfId="94" applyFont="1" applyFill="1" applyBorder="1" applyAlignment="1">
      <alignment horizontal="left" indent="1"/>
    </xf>
    <xf numFmtId="0" fontId="7" fillId="31" borderId="19" xfId="94" applyFont="1" applyFill="1" applyBorder="1" applyAlignment="1"/>
    <xf numFmtId="0" fontId="7" fillId="31" borderId="19" xfId="94" applyFont="1" applyFill="1" applyBorder="1"/>
    <xf numFmtId="0" fontId="7" fillId="31" borderId="20" xfId="94" applyFont="1" applyFill="1" applyBorder="1"/>
    <xf numFmtId="0" fontId="1" fillId="9" borderId="0" xfId="97"/>
    <xf numFmtId="0" fontId="2" fillId="9" borderId="0" xfId="97" applyFont="1" applyAlignment="1"/>
    <xf numFmtId="49" fontId="7" fillId="9" borderId="0" xfId="97" applyNumberFormat="1" applyFont="1"/>
    <xf numFmtId="164" fontId="7" fillId="9" borderId="0" xfId="97" applyNumberFormat="1" applyFont="1" applyBorder="1"/>
    <xf numFmtId="166" fontId="4" fillId="9" borderId="0" xfId="97" applyNumberFormat="1" applyFont="1" applyBorder="1" applyAlignment="1">
      <alignment horizontal="left"/>
    </xf>
    <xf numFmtId="49" fontId="38" fillId="31" borderId="12" xfId="97" applyNumberFormat="1" applyFont="1" applyFill="1" applyBorder="1" applyAlignment="1">
      <alignment horizontal="center" vertical="center" wrapText="1"/>
    </xf>
    <xf numFmtId="164" fontId="38" fillId="31" borderId="12" xfId="97" applyNumberFormat="1" applyFont="1" applyFill="1" applyBorder="1" applyAlignment="1">
      <alignment horizontal="center" vertical="center" wrapText="1"/>
    </xf>
    <xf numFmtId="49" fontId="38" fillId="31" borderId="12" xfId="97" applyNumberFormat="1" applyFont="1" applyFill="1" applyBorder="1" applyAlignment="1">
      <alignment horizontal="center"/>
    </xf>
    <xf numFmtId="2" fontId="12" fillId="31" borderId="12" xfId="59" applyNumberFormat="1" applyFont="1" applyFill="1" applyBorder="1" applyAlignment="1">
      <alignment horizontal="center" wrapText="1"/>
    </xf>
    <xf numFmtId="168" fontId="7" fillId="7" borderId="12" xfId="97" applyNumberFormat="1" applyFont="1" applyFill="1" applyBorder="1"/>
    <xf numFmtId="168" fontId="7" fillId="7" borderId="12" xfId="97" applyNumberFormat="1" applyFont="1" applyFill="1" applyBorder="1" applyAlignment="1">
      <alignment horizontal="right"/>
    </xf>
    <xf numFmtId="49" fontId="3" fillId="13" borderId="12" xfId="97" applyNumberFormat="1" applyFont="1" applyFill="1" applyBorder="1" applyAlignment="1">
      <alignment horizontal="right"/>
    </xf>
    <xf numFmtId="0" fontId="2" fillId="0" borderId="0" xfId="0" applyFont="1"/>
    <xf numFmtId="0" fontId="4" fillId="0" borderId="0" xfId="0" applyFont="1"/>
    <xf numFmtId="167" fontId="38" fillId="31" borderId="12" xfId="99" applyNumberFormat="1" applyFont="1" applyFill="1" applyBorder="1" applyAlignment="1">
      <alignment horizontal="center" vertical="center" wrapText="1"/>
    </xf>
    <xf numFmtId="49" fontId="38" fillId="31" borderId="12" xfId="99" applyNumberFormat="1" applyFont="1" applyFill="1" applyBorder="1" applyAlignment="1">
      <alignment horizontal="center" vertical="center" wrapText="1"/>
    </xf>
    <xf numFmtId="166" fontId="6" fillId="31" borderId="12" xfId="99" applyNumberFormat="1" applyFont="1" applyFill="1" applyBorder="1" applyAlignment="1">
      <alignment horizontal="left"/>
    </xf>
    <xf numFmtId="167" fontId="12" fillId="31" borderId="12" xfId="0" applyNumberFormat="1" applyFont="1" applyFill="1" applyBorder="1" applyAlignment="1">
      <alignment horizontal="left" vertical="center" wrapText="1"/>
    </xf>
    <xf numFmtId="166" fontId="7" fillId="7" borderId="12" xfId="99" applyNumberFormat="1" applyFont="1" applyFill="1" applyBorder="1" applyAlignment="1">
      <alignment horizontal="right"/>
    </xf>
    <xf numFmtId="167" fontId="12" fillId="33" borderId="0" xfId="0" applyNumberFormat="1" applyFont="1" applyFill="1" applyBorder="1" applyAlignment="1">
      <alignment horizontal="left" vertical="center" wrapText="1"/>
    </xf>
    <xf numFmtId="166" fontId="7" fillId="13" borderId="12" xfId="99" applyNumberFormat="1" applyFont="1" applyFill="1" applyBorder="1" applyAlignment="1">
      <alignment horizontal="right"/>
    </xf>
    <xf numFmtId="0" fontId="38" fillId="13" borderId="13" xfId="97" applyFont="1" applyFill="1" applyBorder="1" applyAlignment="1">
      <alignment horizontal="right"/>
    </xf>
    <xf numFmtId="166" fontId="3" fillId="13" borderId="12" xfId="99" applyNumberFormat="1" applyFont="1" applyFill="1" applyBorder="1" applyAlignment="1">
      <alignment horizontal="right"/>
    </xf>
    <xf numFmtId="166" fontId="7" fillId="7" borderId="26" xfId="94" applyNumberFormat="1" applyFont="1" applyFill="1" applyBorder="1" applyAlignment="1">
      <alignment horizontal="center"/>
    </xf>
    <xf numFmtId="49" fontId="38" fillId="31" borderId="27" xfId="94" applyNumberFormat="1" applyFont="1" applyFill="1" applyBorder="1" applyAlignment="1">
      <alignment horizontal="center" vertical="center" wrapText="1"/>
    </xf>
    <xf numFmtId="167" fontId="12" fillId="31" borderId="12" xfId="94" quotePrefix="1" applyNumberFormat="1" applyFont="1" applyFill="1" applyBorder="1" applyAlignment="1">
      <alignment vertical="center" wrapText="1"/>
    </xf>
    <xf numFmtId="167" fontId="12" fillId="31" borderId="12" xfId="94" quotePrefix="1" applyNumberFormat="1" applyFont="1" applyFill="1" applyBorder="1" applyAlignment="1">
      <alignment horizontal="left" vertical="center" wrapText="1"/>
    </xf>
    <xf numFmtId="0" fontId="38" fillId="31" borderId="12" xfId="94" applyFont="1" applyFill="1" applyBorder="1"/>
    <xf numFmtId="49" fontId="38" fillId="31" borderId="12" xfId="94" applyNumberFormat="1" applyFont="1" applyFill="1" applyBorder="1" applyAlignment="1">
      <alignment horizontal="left"/>
    </xf>
    <xf numFmtId="49" fontId="38" fillId="31" borderId="21" xfId="97" applyNumberFormat="1" applyFont="1" applyFill="1" applyBorder="1" applyAlignment="1">
      <alignment horizontal="center"/>
    </xf>
    <xf numFmtId="0" fontId="7" fillId="34" borderId="0" xfId="94" applyFont="1" applyFill="1"/>
    <xf numFmtId="49" fontId="38" fillId="31" borderId="12" xfId="99" applyNumberFormat="1" applyFont="1" applyFill="1" applyBorder="1" applyAlignment="1">
      <alignment horizontal="left" vertical="center" wrapText="1"/>
    </xf>
    <xf numFmtId="169" fontId="12" fillId="31" borderId="21" xfId="59" applyNumberFormat="1" applyFont="1" applyFill="1" applyBorder="1" applyAlignment="1">
      <alignment horizontal="center" vertical="center"/>
    </xf>
    <xf numFmtId="49" fontId="38" fillId="31" borderId="28" xfId="99" applyNumberFormat="1" applyFont="1" applyFill="1" applyBorder="1" applyAlignment="1">
      <alignment horizontal="center" vertical="center" wrapText="1"/>
    </xf>
    <xf numFmtId="43" fontId="7" fillId="7" borderId="12" xfId="59" applyFont="1" applyFill="1" applyBorder="1" applyAlignment="1">
      <alignment horizontal="right"/>
    </xf>
    <xf numFmtId="43" fontId="3" fillId="13" borderId="12" xfId="59" applyFont="1" applyFill="1" applyBorder="1" applyAlignment="1">
      <alignment horizontal="right"/>
    </xf>
    <xf numFmtId="43" fontId="7" fillId="13" borderId="12" xfId="59" applyFont="1" applyFill="1" applyBorder="1" applyAlignment="1">
      <alignment horizontal="right"/>
    </xf>
    <xf numFmtId="166" fontId="7" fillId="7" borderId="26" xfId="94" applyNumberFormat="1" applyFont="1" applyFill="1" applyBorder="1" applyAlignment="1">
      <alignment horizontal="right"/>
    </xf>
    <xf numFmtId="0" fontId="52" fillId="9" borderId="0" xfId="92" applyFont="1"/>
    <xf numFmtId="0" fontId="42" fillId="0" borderId="0" xfId="0" applyNumberFormat="1" applyFont="1" applyFill="1" applyAlignment="1" applyProtection="1">
      <alignment horizontal="center" wrapText="1"/>
      <protection locked="0"/>
    </xf>
    <xf numFmtId="0" fontId="42" fillId="35" borderId="0" xfId="0" applyNumberFormat="1" applyFont="1" applyFill="1" applyAlignment="1" applyProtection="1">
      <protection locked="0"/>
    </xf>
    <xf numFmtId="0" fontId="42" fillId="36" borderId="0" xfId="0" applyNumberFormat="1" applyFont="1" applyFill="1" applyAlignment="1" applyProtection="1">
      <protection locked="0"/>
    </xf>
    <xf numFmtId="49" fontId="38" fillId="31" borderId="12" xfId="97" applyNumberFormat="1" applyFont="1" applyFill="1" applyBorder="1" applyAlignment="1">
      <alignment horizontal="left" vertical="center" wrapText="1"/>
    </xf>
    <xf numFmtId="49" fontId="12" fillId="31" borderId="12" xfId="97" applyNumberFormat="1" applyFont="1" applyFill="1" applyBorder="1" applyAlignment="1">
      <alignment horizontal="left" vertical="center" wrapText="1"/>
    </xf>
    <xf numFmtId="49" fontId="12" fillId="31" borderId="12" xfId="99" applyNumberFormat="1" applyFont="1" applyFill="1" applyBorder="1" applyAlignment="1">
      <alignment horizontal="left" vertical="center" wrapText="1"/>
    </xf>
    <xf numFmtId="49" fontId="12" fillId="31" borderId="21" xfId="97" applyNumberFormat="1" applyFont="1" applyFill="1" applyBorder="1" applyAlignment="1">
      <alignment horizontal="center"/>
    </xf>
    <xf numFmtId="167" fontId="38" fillId="31" borderId="12" xfId="95" quotePrefix="1" applyNumberFormat="1" applyFont="1" applyFill="1" applyBorder="1" applyAlignment="1">
      <alignment horizontal="center" vertical="center" wrapText="1"/>
    </xf>
    <xf numFmtId="166" fontId="6" fillId="31" borderId="12" xfId="95" applyNumberFormat="1" applyFont="1" applyFill="1" applyBorder="1" applyAlignment="1">
      <alignment horizontal="left"/>
    </xf>
    <xf numFmtId="2" fontId="38" fillId="31" borderId="29" xfId="95" applyNumberFormat="1" applyFont="1" applyFill="1" applyBorder="1" applyAlignment="1">
      <alignment horizontal="center" vertical="center" wrapText="1"/>
    </xf>
    <xf numFmtId="41" fontId="5" fillId="31" borderId="12" xfId="95" applyNumberFormat="1" applyFont="1" applyFill="1" applyBorder="1"/>
    <xf numFmtId="41" fontId="12" fillId="31" borderId="13" xfId="95" applyNumberFormat="1" applyFont="1" applyFill="1" applyBorder="1" applyAlignment="1"/>
    <xf numFmtId="41" fontId="12" fillId="31" borderId="13" xfId="95" applyNumberFormat="1" applyFont="1" applyFill="1" applyBorder="1"/>
    <xf numFmtId="41" fontId="12" fillId="33" borderId="12" xfId="95" applyNumberFormat="1" applyFont="1" applyFill="1" applyBorder="1"/>
    <xf numFmtId="41" fontId="5" fillId="31" borderId="13" xfId="95" applyNumberFormat="1" applyFont="1" applyFill="1" applyBorder="1" applyAlignment="1"/>
    <xf numFmtId="166" fontId="12" fillId="31" borderId="21" xfId="60" applyNumberFormat="1" applyFont="1" applyFill="1" applyBorder="1" applyAlignment="1">
      <alignment horizontal="center" vertical="center"/>
    </xf>
    <xf numFmtId="0" fontId="42" fillId="37" borderId="0" xfId="0" applyNumberFormat="1" applyFont="1" applyFill="1" applyAlignment="1"/>
    <xf numFmtId="0" fontId="53" fillId="37" borderId="0" xfId="0" applyNumberFormat="1" applyFont="1" applyFill="1" applyAlignment="1"/>
    <xf numFmtId="166" fontId="7" fillId="7" borderId="28" xfId="99" applyNumberFormat="1" applyFont="1" applyFill="1" applyBorder="1" applyAlignment="1">
      <alignment vertical="top"/>
    </xf>
    <xf numFmtId="43" fontId="40" fillId="13" borderId="12" xfId="59" applyFont="1" applyFill="1" applyBorder="1" applyAlignment="1"/>
    <xf numFmtId="49" fontId="12" fillId="31" borderId="12" xfId="98" applyNumberFormat="1" applyFont="1" applyFill="1" applyBorder="1" applyAlignment="1">
      <alignment horizontal="left" vertical="center" wrapText="1"/>
    </xf>
    <xf numFmtId="43" fontId="39" fillId="13" borderId="12" xfId="59" applyFont="1" applyFill="1" applyBorder="1" applyAlignment="1"/>
    <xf numFmtId="43" fontId="7" fillId="7" borderId="12" xfId="59" applyFont="1" applyFill="1" applyBorder="1" applyAlignment="1"/>
    <xf numFmtId="43" fontId="7" fillId="38" borderId="12" xfId="59" applyFont="1" applyFill="1" applyBorder="1" applyAlignment="1">
      <alignment horizontal="right"/>
    </xf>
    <xf numFmtId="49" fontId="38" fillId="31" borderId="0" xfId="99" applyNumberFormat="1" applyFont="1" applyFill="1" applyBorder="1" applyAlignment="1">
      <alignment horizontal="center" vertical="center" wrapText="1"/>
    </xf>
    <xf numFmtId="0" fontId="54" fillId="39" borderId="15" xfId="90" applyFont="1" applyFill="1" applyBorder="1"/>
    <xf numFmtId="0" fontId="54" fillId="39" borderId="16" xfId="90" applyFont="1" applyFill="1" applyBorder="1"/>
    <xf numFmtId="0" fontId="54" fillId="39" borderId="17" xfId="90" applyFont="1" applyFill="1" applyBorder="1"/>
    <xf numFmtId="0" fontId="54" fillId="39" borderId="30" xfId="90" applyFont="1" applyFill="1" applyBorder="1"/>
    <xf numFmtId="0" fontId="55" fillId="39" borderId="0" xfId="90" applyFont="1" applyFill="1" applyBorder="1" applyAlignment="1">
      <alignment horizontal="center" vertical="center"/>
    </xf>
    <xf numFmtId="0" fontId="54" fillId="39" borderId="0" xfId="90" applyFont="1" applyFill="1" applyBorder="1" applyAlignment="1">
      <alignment horizontal="center" vertical="center"/>
    </xf>
    <xf numFmtId="0" fontId="54" fillId="39" borderId="31" xfId="90" applyFont="1" applyFill="1" applyBorder="1" applyAlignment="1">
      <alignment vertical="center"/>
    </xf>
    <xf numFmtId="0" fontId="54" fillId="39" borderId="0" xfId="90" applyFont="1" applyFill="1" applyBorder="1"/>
    <xf numFmtId="0" fontId="56" fillId="39" borderId="0" xfId="90" applyFont="1" applyFill="1" applyBorder="1"/>
    <xf numFmtId="0" fontId="57" fillId="39" borderId="0" xfId="70" applyFont="1" applyFill="1" applyBorder="1" applyAlignment="1" applyProtection="1"/>
    <xf numFmtId="0" fontId="13" fillId="9" borderId="0" xfId="90" applyFont="1" applyBorder="1" applyAlignment="1">
      <alignment vertical="center"/>
    </xf>
    <xf numFmtId="0" fontId="1" fillId="9" borderId="0" xfId="90" applyFill="1" applyBorder="1"/>
    <xf numFmtId="0" fontId="7" fillId="9" borderId="0" xfId="92" applyFont="1"/>
    <xf numFmtId="0" fontId="45" fillId="38" borderId="0" xfId="94" applyFont="1" applyFill="1"/>
    <xf numFmtId="0" fontId="46" fillId="38" borderId="0" xfId="94" applyFont="1" applyFill="1"/>
    <xf numFmtId="14" fontId="45" fillId="38" borderId="0" xfId="94" applyNumberFormat="1" applyFont="1" applyFill="1"/>
    <xf numFmtId="14" fontId="45" fillId="38" borderId="0" xfId="94" applyNumberFormat="1" applyFont="1" applyFill="1" applyAlignment="1">
      <alignment horizontal="left"/>
    </xf>
    <xf numFmtId="167" fontId="47" fillId="31" borderId="12" xfId="94" quotePrefix="1" applyNumberFormat="1" applyFont="1" applyFill="1" applyBorder="1" applyAlignment="1">
      <alignment horizontal="left" vertical="center" wrapText="1"/>
    </xf>
    <xf numFmtId="0" fontId="46" fillId="38" borderId="12" xfId="94" applyFont="1" applyFill="1" applyBorder="1"/>
    <xf numFmtId="166" fontId="7" fillId="7" borderId="12" xfId="94" applyNumberFormat="1" applyFont="1" applyFill="1" applyBorder="1" applyAlignment="1">
      <alignment horizontal="left"/>
    </xf>
    <xf numFmtId="167" fontId="12" fillId="31" borderId="12" xfId="94" quotePrefix="1" applyNumberFormat="1" applyFont="1" applyFill="1" applyBorder="1" applyAlignment="1">
      <alignment horizontal="right" vertical="center" wrapText="1"/>
    </xf>
    <xf numFmtId="10" fontId="7" fillId="7" borderId="12" xfId="97" applyNumberFormat="1" applyFont="1" applyFill="1" applyBorder="1" applyAlignment="1">
      <alignment horizontal="right"/>
    </xf>
    <xf numFmtId="1" fontId="7" fillId="13" borderId="12" xfId="59" applyNumberFormat="1" applyFont="1" applyFill="1" applyBorder="1" applyAlignment="1">
      <alignment horizontal="right"/>
    </xf>
    <xf numFmtId="164" fontId="38" fillId="31" borderId="12" xfId="97" applyNumberFormat="1" applyFont="1" applyFill="1" applyBorder="1" applyAlignment="1">
      <alignment horizontal="right" vertical="center" wrapText="1"/>
    </xf>
    <xf numFmtId="166" fontId="12" fillId="31" borderId="21" xfId="59" applyNumberFormat="1" applyFont="1" applyFill="1" applyBorder="1" applyAlignment="1">
      <alignment horizontal="right" vertical="center"/>
    </xf>
    <xf numFmtId="0" fontId="7" fillId="7" borderId="12" xfId="97" applyNumberFormat="1" applyFont="1" applyFill="1" applyBorder="1"/>
    <xf numFmtId="43" fontId="7" fillId="13" borderId="12" xfId="59" applyFont="1" applyFill="1" applyBorder="1" applyAlignment="1"/>
    <xf numFmtId="49" fontId="38" fillId="31" borderId="12" xfId="97" applyNumberFormat="1" applyFont="1" applyFill="1" applyBorder="1" applyAlignment="1">
      <alignment horizontal="right" vertical="center" wrapText="1"/>
    </xf>
    <xf numFmtId="10" fontId="7" fillId="7" borderId="12" xfId="97" applyNumberFormat="1" applyFont="1" applyFill="1" applyBorder="1" applyAlignment="1"/>
    <xf numFmtId="0" fontId="0" fillId="9" borderId="0" xfId="97" applyFont="1"/>
    <xf numFmtId="0" fontId="12" fillId="31" borderId="12" xfId="95" applyNumberFormat="1" applyFont="1" applyFill="1" applyBorder="1" applyAlignment="1">
      <alignment horizontal="left"/>
    </xf>
    <xf numFmtId="0" fontId="7" fillId="31" borderId="12" xfId="95" applyNumberFormat="1" applyFont="1" applyFill="1" applyBorder="1" applyAlignment="1">
      <alignment horizontal="left"/>
    </xf>
    <xf numFmtId="166" fontId="7" fillId="7" borderId="12" xfId="94" applyNumberFormat="1" applyFont="1" applyFill="1" applyBorder="1" applyAlignment="1">
      <alignment horizontal="right"/>
    </xf>
    <xf numFmtId="43" fontId="42" fillId="38" borderId="0" xfId="59" applyFont="1" applyFill="1" applyAlignment="1" applyProtection="1">
      <alignment horizontal="right"/>
      <protection locked="0"/>
    </xf>
    <xf numFmtId="49" fontId="38" fillId="31" borderId="12" xfId="97" applyNumberFormat="1" applyFont="1" applyFill="1" applyBorder="1" applyAlignment="1">
      <alignment horizontal="left" wrapText="1"/>
    </xf>
    <xf numFmtId="166" fontId="58" fillId="31" borderId="12" xfId="99" applyNumberFormat="1" applyFont="1" applyFill="1" applyBorder="1" applyAlignment="1">
      <alignment horizontal="left"/>
    </xf>
    <xf numFmtId="167" fontId="48" fillId="33" borderId="0" xfId="0" applyNumberFormat="1" applyFont="1" applyFill="1" applyBorder="1" applyAlignment="1">
      <alignment horizontal="left" vertical="center" wrapText="1"/>
    </xf>
    <xf numFmtId="14" fontId="45" fillId="38" borderId="0" xfId="94" applyNumberFormat="1" applyFont="1" applyFill="1" applyAlignment="1">
      <alignment vertical="center"/>
    </xf>
    <xf numFmtId="14" fontId="45" fillId="38" borderId="0" xfId="94" applyNumberFormat="1" applyFont="1" applyFill="1" applyAlignment="1">
      <alignment horizontal="left" vertical="center"/>
    </xf>
    <xf numFmtId="0" fontId="7" fillId="34" borderId="0" xfId="96" applyFont="1" applyFill="1" applyBorder="1" applyAlignment="1">
      <alignment vertical="center"/>
    </xf>
    <xf numFmtId="49" fontId="12" fillId="31" borderId="12" xfId="94" applyNumberFormat="1" applyFont="1" applyFill="1" applyBorder="1" applyAlignment="1">
      <alignment wrapText="1"/>
    </xf>
    <xf numFmtId="168" fontId="7" fillId="35" borderId="12" xfId="97" applyNumberFormat="1" applyFont="1" applyFill="1" applyBorder="1" applyAlignment="1"/>
    <xf numFmtId="0" fontId="0" fillId="0" borderId="0" xfId="0" applyAlignment="1">
      <alignment horizontal="center"/>
    </xf>
    <xf numFmtId="0" fontId="0" fillId="40" borderId="0" xfId="0" applyFill="1"/>
    <xf numFmtId="0" fontId="0" fillId="40" borderId="0" xfId="0" applyFill="1" applyAlignment="1">
      <alignment horizontal="center"/>
    </xf>
    <xf numFmtId="14" fontId="0" fillId="0" borderId="0" xfId="0" applyNumberFormat="1" applyAlignment="1">
      <alignment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0" fontId="7" fillId="0" borderId="0" xfId="0" applyFont="1" applyAlignment="1">
      <alignment horizontal="center" vertical="center"/>
    </xf>
    <xf numFmtId="0" fontId="7" fillId="0" borderId="0" xfId="0" applyFont="1" applyAlignment="1">
      <alignment vertical="center"/>
    </xf>
    <xf numFmtId="0" fontId="7" fillId="0" borderId="0" xfId="0" applyFont="1" applyAlignment="1">
      <alignment vertical="center" wrapText="1"/>
    </xf>
    <xf numFmtId="0" fontId="59" fillId="9" borderId="0" xfId="94" applyFont="1"/>
    <xf numFmtId="0" fontId="59" fillId="9" borderId="0" xfId="97" applyFont="1"/>
    <xf numFmtId="0" fontId="7" fillId="0" borderId="0" xfId="0" applyFont="1"/>
    <xf numFmtId="0" fontId="59" fillId="0" borderId="0" xfId="0" applyFont="1"/>
    <xf numFmtId="0" fontId="0" fillId="9" borderId="0" xfId="94" applyFont="1"/>
    <xf numFmtId="0" fontId="7" fillId="9" borderId="0" xfId="97" applyFont="1"/>
    <xf numFmtId="0" fontId="60" fillId="0" borderId="0" xfId="0" applyFont="1" applyAlignment="1">
      <alignment vertical="center"/>
    </xf>
    <xf numFmtId="170" fontId="3" fillId="13" borderId="12" xfId="104" applyNumberFormat="1" applyFont="1" applyFill="1" applyBorder="1" applyAlignment="1">
      <alignment horizontal="right"/>
    </xf>
    <xf numFmtId="14" fontId="7" fillId="0" borderId="0" xfId="0" applyNumberFormat="1" applyFont="1" applyAlignment="1">
      <alignment vertical="center"/>
    </xf>
    <xf numFmtId="0" fontId="12" fillId="31" borderId="0" xfId="94" applyFont="1" applyFill="1" applyAlignment="1">
      <alignment horizontal="right" indent="1"/>
    </xf>
    <xf numFmtId="0" fontId="7" fillId="31" borderId="0" xfId="94" applyFont="1" applyFill="1"/>
    <xf numFmtId="0" fontId="12" fillId="31" borderId="0" xfId="94" applyFont="1" applyFill="1"/>
    <xf numFmtId="170" fontId="7" fillId="7" borderId="12" xfId="104" applyNumberFormat="1" applyFont="1" applyFill="1" applyBorder="1"/>
    <xf numFmtId="171" fontId="7" fillId="13" borderId="12" xfId="59" applyNumberFormat="1" applyFont="1" applyFill="1" applyBorder="1" applyAlignment="1">
      <alignment horizontal="right"/>
    </xf>
    <xf numFmtId="171" fontId="7" fillId="7" borderId="12" xfId="59" applyNumberFormat="1" applyFont="1" applyFill="1" applyBorder="1" applyAlignment="1">
      <alignment horizontal="right"/>
    </xf>
    <xf numFmtId="171" fontId="3" fillId="13" borderId="12" xfId="59" applyNumberFormat="1" applyFont="1" applyFill="1" applyBorder="1" applyAlignment="1">
      <alignment horizontal="right"/>
    </xf>
    <xf numFmtId="171" fontId="7" fillId="38" borderId="26" xfId="59" applyNumberFormat="1" applyFont="1" applyFill="1" applyBorder="1" applyAlignment="1">
      <alignment horizontal="right"/>
    </xf>
    <xf numFmtId="1" fontId="1" fillId="9" borderId="0" xfId="94" applyNumberFormat="1"/>
    <xf numFmtId="1" fontId="1" fillId="9" borderId="0" xfId="97" applyNumberFormat="1"/>
    <xf numFmtId="0" fontId="7" fillId="7" borderId="26" xfId="94" applyFont="1" applyFill="1" applyBorder="1" applyAlignment="1">
      <alignment horizontal="center"/>
    </xf>
    <xf numFmtId="9" fontId="7" fillId="7" borderId="12" xfId="104" applyFont="1" applyFill="1" applyBorder="1"/>
    <xf numFmtId="171" fontId="7" fillId="7" borderId="12" xfId="59" applyNumberFormat="1" applyFont="1" applyFill="1" applyBorder="1"/>
    <xf numFmtId="171" fontId="7" fillId="38" borderId="12" xfId="59" applyNumberFormat="1" applyFont="1" applyFill="1" applyBorder="1" applyAlignment="1">
      <alignment horizontal="right"/>
    </xf>
    <xf numFmtId="171" fontId="0" fillId="0" borderId="0" xfId="59" applyNumberFormat="1" applyFont="1"/>
    <xf numFmtId="171" fontId="40" fillId="13" borderId="12" xfId="59" applyNumberFormat="1" applyFont="1" applyFill="1" applyBorder="1" applyAlignment="1"/>
    <xf numFmtId="171" fontId="42" fillId="38" borderId="0" xfId="59" applyNumberFormat="1" applyFont="1" applyFill="1" applyAlignment="1" applyProtection="1">
      <alignment horizontal="right"/>
      <protection locked="0"/>
    </xf>
    <xf numFmtId="171" fontId="38" fillId="31" borderId="12" xfId="59" applyNumberFormat="1" applyFont="1" applyFill="1" applyBorder="1" applyAlignment="1">
      <alignment horizontal="center" vertical="center" wrapText="1"/>
    </xf>
    <xf numFmtId="171" fontId="39" fillId="13" borderId="12" xfId="59" applyNumberFormat="1" applyFont="1" applyFill="1" applyBorder="1" applyAlignment="1"/>
    <xf numFmtId="171" fontId="7" fillId="9" borderId="0" xfId="94" applyNumberFormat="1" applyFont="1"/>
    <xf numFmtId="171" fontId="1" fillId="9" borderId="0" xfId="94" applyNumberFormat="1"/>
    <xf numFmtId="171" fontId="7" fillId="7" borderId="26" xfId="59" applyNumberFormat="1" applyFont="1" applyFill="1" applyBorder="1" applyAlignment="1">
      <alignment horizontal="center" vertical="center"/>
    </xf>
    <xf numFmtId="14" fontId="7" fillId="7" borderId="26" xfId="94" applyNumberFormat="1" applyFont="1" applyFill="1" applyBorder="1" applyAlignment="1">
      <alignment horizontal="right"/>
    </xf>
    <xf numFmtId="3" fontId="7" fillId="7" borderId="12" xfId="97" applyNumberFormat="1" applyFont="1" applyFill="1" applyBorder="1"/>
    <xf numFmtId="171" fontId="7" fillId="7" borderId="26" xfId="59" applyNumberFormat="1" applyFont="1" applyFill="1" applyBorder="1" applyAlignment="1">
      <alignment horizontal="right"/>
    </xf>
    <xf numFmtId="165" fontId="7" fillId="13" borderId="12" xfId="59" applyNumberFormat="1" applyFont="1" applyFill="1" applyBorder="1" applyAlignment="1">
      <alignment horizontal="right"/>
    </xf>
    <xf numFmtId="165" fontId="7" fillId="7" borderId="12" xfId="59" applyNumberFormat="1" applyFont="1" applyFill="1" applyBorder="1" applyAlignment="1">
      <alignment horizontal="right"/>
    </xf>
    <xf numFmtId="165" fontId="3" fillId="13" borderId="12" xfId="59" applyNumberFormat="1" applyFont="1" applyFill="1" applyBorder="1" applyAlignment="1">
      <alignment horizontal="right"/>
    </xf>
    <xf numFmtId="165" fontId="7" fillId="38" borderId="12" xfId="59" applyNumberFormat="1" applyFont="1" applyFill="1" applyBorder="1" applyAlignment="1">
      <alignment horizontal="right"/>
    </xf>
    <xf numFmtId="165" fontId="7" fillId="7" borderId="12" xfId="99" applyNumberFormat="1" applyFont="1" applyFill="1" applyBorder="1" applyAlignment="1">
      <alignment horizontal="right"/>
    </xf>
    <xf numFmtId="165" fontId="3" fillId="13" borderId="12" xfId="99" applyNumberFormat="1" applyFont="1" applyFill="1" applyBorder="1" applyAlignment="1">
      <alignment horizontal="right"/>
    </xf>
    <xf numFmtId="165" fontId="7" fillId="41" borderId="12" xfId="99" applyNumberFormat="1" applyFont="1" applyFill="1" applyBorder="1" applyAlignment="1">
      <alignment horizontal="right"/>
    </xf>
    <xf numFmtId="168" fontId="7" fillId="7" borderId="12" xfId="97" applyNumberFormat="1" applyFont="1" applyFill="1" applyBorder="1" applyAlignment="1">
      <alignment vertical="top"/>
    </xf>
    <xf numFmtId="168" fontId="7" fillId="38" borderId="12" xfId="97" applyNumberFormat="1" applyFont="1" applyFill="1" applyBorder="1" applyAlignment="1">
      <alignment vertical="top"/>
    </xf>
    <xf numFmtId="168" fontId="7" fillId="7" borderId="12" xfId="97" applyNumberFormat="1" applyFont="1" applyFill="1" applyBorder="1" applyAlignment="1">
      <alignment vertical="top" wrapText="1"/>
    </xf>
    <xf numFmtId="0" fontId="1" fillId="9" borderId="0" xfId="97" applyAlignment="1">
      <alignment vertical="top"/>
    </xf>
    <xf numFmtId="168" fontId="7" fillId="7" borderId="12" xfId="97" applyNumberFormat="1" applyFont="1" applyFill="1" applyBorder="1" applyAlignment="1">
      <alignment horizontal="right" vertical="top" wrapText="1"/>
    </xf>
    <xf numFmtId="168" fontId="7" fillId="41" borderId="12" xfId="97" applyNumberFormat="1" applyFont="1" applyFill="1" applyBorder="1" applyAlignment="1">
      <alignment vertical="top"/>
    </xf>
    <xf numFmtId="168" fontId="7" fillId="41" borderId="12" xfId="97" applyNumberFormat="1" applyFont="1" applyFill="1" applyBorder="1" applyAlignment="1">
      <alignment horizontal="right" vertical="top" wrapText="1"/>
    </xf>
    <xf numFmtId="0" fontId="0" fillId="9" borderId="0" xfId="97" applyFont="1" applyAlignment="1">
      <alignment vertical="top"/>
    </xf>
    <xf numFmtId="165" fontId="40" fillId="13" borderId="12" xfId="59" applyNumberFormat="1" applyFont="1" applyFill="1" applyBorder="1" applyAlignment="1"/>
    <xf numFmtId="165" fontId="7" fillId="7" borderId="12" xfId="59" applyNumberFormat="1" applyFont="1" applyFill="1" applyBorder="1" applyAlignment="1"/>
    <xf numFmtId="165" fontId="7" fillId="31" borderId="12" xfId="59" applyNumberFormat="1" applyFont="1" applyFill="1" applyBorder="1" applyAlignment="1"/>
    <xf numFmtId="165" fontId="7" fillId="7" borderId="12" xfId="59" applyNumberFormat="1" applyFont="1" applyFill="1" applyBorder="1"/>
    <xf numFmtId="165" fontId="39" fillId="13" borderId="12" xfId="59" applyNumberFormat="1" applyFont="1" applyFill="1" applyBorder="1" applyAlignment="1"/>
    <xf numFmtId="165" fontId="7" fillId="35" borderId="12" xfId="59" applyNumberFormat="1" applyFont="1" applyFill="1" applyBorder="1" applyAlignment="1"/>
    <xf numFmtId="165" fontId="7" fillId="7" borderId="12" xfId="97" applyNumberFormat="1" applyFont="1" applyFill="1" applyBorder="1" applyAlignment="1"/>
    <xf numFmtId="165" fontId="7" fillId="13" borderId="12" xfId="59" applyNumberFormat="1" applyFont="1" applyFill="1" applyBorder="1" applyAlignment="1"/>
    <xf numFmtId="165" fontId="7" fillId="35" borderId="12" xfId="97" applyNumberFormat="1" applyFont="1" applyFill="1" applyBorder="1" applyAlignment="1"/>
    <xf numFmtId="165" fontId="12" fillId="31" borderId="12" xfId="59" applyNumberFormat="1" applyFont="1" applyFill="1" applyBorder="1" applyAlignment="1">
      <alignment horizontal="center"/>
    </xf>
    <xf numFmtId="165" fontId="3" fillId="7" borderId="12" xfId="59" applyNumberFormat="1" applyFont="1" applyFill="1" applyBorder="1" applyAlignment="1">
      <alignment horizontal="right"/>
    </xf>
    <xf numFmtId="0" fontId="7" fillId="7" borderId="13" xfId="94" applyFont="1" applyFill="1" applyBorder="1" applyAlignment="1" applyProtection="1">
      <alignment horizontal="left"/>
      <protection locked="0"/>
    </xf>
    <xf numFmtId="0" fontId="7" fillId="7" borderId="14" xfId="94" applyFont="1" applyFill="1" applyBorder="1" applyAlignment="1" applyProtection="1">
      <alignment horizontal="left"/>
      <protection locked="0"/>
    </xf>
    <xf numFmtId="0" fontId="7" fillId="7" borderId="26" xfId="94" applyFont="1" applyFill="1" applyBorder="1" applyAlignment="1" applyProtection="1">
      <alignment horizontal="left"/>
      <protection locked="0"/>
    </xf>
    <xf numFmtId="0" fontId="12" fillId="31" borderId="0" xfId="94" applyFont="1" applyFill="1" applyBorder="1" applyAlignment="1">
      <alignment horizontal="right" indent="1"/>
    </xf>
    <xf numFmtId="0" fontId="12" fillId="31" borderId="32" xfId="94" applyFont="1" applyFill="1" applyBorder="1" applyAlignment="1">
      <alignment horizontal="right" indent="1"/>
    </xf>
    <xf numFmtId="0" fontId="7" fillId="0" borderId="0" xfId="92" applyFont="1" applyFill="1" applyBorder="1" applyAlignment="1" applyProtection="1"/>
    <xf numFmtId="0" fontId="1" fillId="9" borderId="0" xfId="92" applyBorder="1" applyAlignment="1"/>
    <xf numFmtId="0" fontId="11" fillId="0" borderId="0" xfId="92" applyFont="1" applyFill="1"/>
    <xf numFmtId="0" fontId="1" fillId="0" borderId="0" xfId="91" applyFill="1"/>
    <xf numFmtId="0" fontId="11" fillId="7" borderId="14" xfId="92" applyFont="1" applyFill="1" applyBorder="1"/>
    <xf numFmtId="0" fontId="1" fillId="7" borderId="14" xfId="91" applyFill="1" applyBorder="1"/>
    <xf numFmtId="0" fontId="1" fillId="7" borderId="26" xfId="91" applyFill="1" applyBorder="1"/>
    <xf numFmtId="0" fontId="11" fillId="7" borderId="12" xfId="92" applyFont="1" applyFill="1" applyBorder="1"/>
    <xf numFmtId="0" fontId="1" fillId="7" borderId="12" xfId="92" applyFill="1" applyBorder="1"/>
    <xf numFmtId="14" fontId="11" fillId="7" borderId="14" xfId="92" applyNumberFormat="1" applyFont="1" applyFill="1" applyBorder="1" applyAlignment="1"/>
    <xf numFmtId="14" fontId="1" fillId="7" borderId="14" xfId="91" applyNumberFormat="1" applyFill="1" applyBorder="1" applyAlignment="1"/>
    <xf numFmtId="14" fontId="1" fillId="7" borderId="26" xfId="91" applyNumberFormat="1" applyFill="1" applyBorder="1" applyAlignment="1"/>
    <xf numFmtId="0" fontId="15" fillId="7" borderId="13" xfId="70" applyFill="1" applyBorder="1" applyAlignment="1" applyProtection="1">
      <alignment horizontal="left"/>
      <protection locked="0"/>
    </xf>
    <xf numFmtId="0" fontId="7" fillId="7" borderId="14" xfId="95" applyFill="1" applyBorder="1" applyAlignment="1" applyProtection="1">
      <alignment horizontal="left"/>
      <protection locked="0"/>
    </xf>
    <xf numFmtId="0" fontId="7" fillId="7" borderId="26" xfId="95" applyFill="1" applyBorder="1" applyAlignment="1" applyProtection="1">
      <alignment horizontal="left"/>
      <protection locked="0"/>
    </xf>
    <xf numFmtId="0" fontId="7" fillId="7" borderId="13" xfId="95" applyFill="1" applyBorder="1" applyAlignment="1" applyProtection="1">
      <alignment horizontal="left"/>
      <protection locked="0"/>
    </xf>
    <xf numFmtId="0" fontId="7" fillId="9" borderId="14" xfId="95" applyBorder="1"/>
    <xf numFmtId="0" fontId="7" fillId="9" borderId="26" xfId="95" applyBorder="1"/>
    <xf numFmtId="0" fontId="4" fillId="9" borderId="22" xfId="92" applyFont="1" applyBorder="1" applyAlignment="1" applyProtection="1">
      <protection locked="0"/>
    </xf>
    <xf numFmtId="0" fontId="1" fillId="9" borderId="23" xfId="92" applyBorder="1" applyAlignment="1"/>
    <xf numFmtId="0" fontId="1" fillId="9" borderId="24" xfId="92" applyBorder="1" applyAlignment="1"/>
    <xf numFmtId="164" fontId="3" fillId="13" borderId="18" xfId="51" applyFont="1" applyBorder="1" applyAlignment="1">
      <alignment horizontal="left"/>
    </xf>
    <xf numFmtId="0" fontId="1" fillId="9" borderId="19" xfId="92" applyBorder="1" applyAlignment="1"/>
    <xf numFmtId="0" fontId="1" fillId="9" borderId="20" xfId="92" applyBorder="1" applyAlignment="1"/>
    <xf numFmtId="164" fontId="3" fillId="7" borderId="10" xfId="73" applyFont="1" applyFill="1" applyBorder="1" applyAlignment="1">
      <alignment horizontal="left"/>
      <protection locked="0"/>
    </xf>
    <xf numFmtId="0" fontId="1" fillId="7" borderId="0" xfId="92" applyFill="1" applyBorder="1" applyAlignment="1"/>
    <xf numFmtId="0" fontId="1" fillId="7" borderId="11" xfId="92" applyFill="1" applyBorder="1" applyAlignment="1"/>
    <xf numFmtId="0" fontId="17" fillId="32" borderId="0" xfId="90" applyFont="1" applyFill="1" applyBorder="1" applyAlignment="1">
      <alignment horizontal="left" vertical="center"/>
    </xf>
    <xf numFmtId="0" fontId="4" fillId="0" borderId="0" xfId="96" applyFont="1" applyFill="1" applyBorder="1" applyAlignment="1">
      <alignment horizontal="left" vertical="center"/>
    </xf>
    <xf numFmtId="2" fontId="38" fillId="31" borderId="13" xfId="94" applyNumberFormat="1" applyFont="1" applyFill="1" applyBorder="1" applyAlignment="1">
      <alignment horizontal="center" vertical="center" wrapText="1"/>
    </xf>
    <xf numFmtId="2" fontId="38" fillId="31" borderId="14" xfId="94" applyNumberFormat="1" applyFont="1" applyFill="1" applyBorder="1" applyAlignment="1">
      <alignment horizontal="center" vertical="center" wrapText="1"/>
    </xf>
    <xf numFmtId="2" fontId="38" fillId="31" borderId="26" xfId="94" applyNumberFormat="1" applyFont="1" applyFill="1" applyBorder="1" applyAlignment="1">
      <alignment horizontal="center" vertical="center" wrapText="1"/>
    </xf>
    <xf numFmtId="0" fontId="2" fillId="0" borderId="0" xfId="94" applyFont="1" applyFill="1" applyAlignment="1">
      <alignment horizontal="left"/>
    </xf>
    <xf numFmtId="0" fontId="2" fillId="0" borderId="0" xfId="94" applyFont="1" applyFill="1" applyAlignment="1"/>
    <xf numFmtId="167" fontId="12" fillId="31" borderId="13" xfId="94" quotePrefix="1" applyNumberFormat="1" applyFont="1" applyFill="1" applyBorder="1" applyAlignment="1">
      <alignment horizontal="right" vertical="center" wrapText="1"/>
    </xf>
    <xf numFmtId="167" fontId="12" fillId="31" borderId="26" xfId="94" quotePrefix="1" applyNumberFormat="1" applyFont="1" applyFill="1" applyBorder="1" applyAlignment="1">
      <alignment horizontal="right" vertical="center" wrapText="1"/>
    </xf>
    <xf numFmtId="0" fontId="2" fillId="9" borderId="0" xfId="97" applyFont="1" applyAlignment="1"/>
    <xf numFmtId="0" fontId="2" fillId="9" borderId="0" xfId="94" applyFont="1" applyAlignment="1"/>
    <xf numFmtId="0" fontId="4" fillId="35" borderId="0" xfId="0" applyFont="1" applyFill="1" applyAlignment="1">
      <alignment horizontal="center" wrapText="1"/>
    </xf>
    <xf numFmtId="0" fontId="38" fillId="33" borderId="14" xfId="97" applyFont="1" applyFill="1" applyBorder="1" applyAlignment="1">
      <alignment horizontal="right"/>
    </xf>
    <xf numFmtId="0" fontId="38" fillId="33" borderId="26" xfId="97" applyFont="1" applyFill="1" applyBorder="1" applyAlignment="1">
      <alignment horizontal="right"/>
    </xf>
    <xf numFmtId="49" fontId="38" fillId="31" borderId="28" xfId="99" applyNumberFormat="1" applyFont="1" applyFill="1" applyBorder="1" applyAlignment="1">
      <alignment horizontal="center" vertical="center" wrapText="1"/>
    </xf>
    <xf numFmtId="49" fontId="38" fillId="31" borderId="0" xfId="99" applyNumberFormat="1" applyFont="1" applyFill="1" applyBorder="1" applyAlignment="1">
      <alignment horizontal="center" vertical="center" wrapText="1"/>
    </xf>
    <xf numFmtId="0" fontId="61" fillId="42" borderId="0" xfId="0" applyNumberFormat="1" applyFont="1" applyFill="1" applyAlignment="1" applyProtection="1">
      <alignment horizontal="center" vertical="center"/>
      <protection locked="0"/>
    </xf>
    <xf numFmtId="0" fontId="42" fillId="35" borderId="0" xfId="0" applyNumberFormat="1" applyFont="1" applyFill="1" applyAlignment="1" applyProtection="1">
      <alignment horizontal="center"/>
      <protection locked="0"/>
    </xf>
    <xf numFmtId="49" fontId="38" fillId="31" borderId="13" xfId="97" applyNumberFormat="1" applyFont="1" applyFill="1" applyBorder="1" applyAlignment="1">
      <alignment horizontal="center" vertical="center" wrapText="1"/>
    </xf>
    <xf numFmtId="49" fontId="38" fillId="31" borderId="14" xfId="97" applyNumberFormat="1" applyFont="1" applyFill="1" applyBorder="1" applyAlignment="1">
      <alignment horizontal="center" vertical="center" wrapText="1"/>
    </xf>
    <xf numFmtId="49" fontId="38" fillId="31" borderId="26" xfId="97" applyNumberFormat="1" applyFont="1" applyFill="1" applyBorder="1" applyAlignment="1">
      <alignment horizontal="center" vertical="center" wrapText="1"/>
    </xf>
    <xf numFmtId="0" fontId="42" fillId="36" borderId="0" xfId="0" applyNumberFormat="1" applyFont="1" applyFill="1" applyAlignment="1" applyProtection="1">
      <alignment horizontal="center"/>
      <protection locked="0"/>
    </xf>
    <xf numFmtId="0" fontId="1" fillId="9" borderId="0" xfId="94" applyAlignment="1"/>
    <xf numFmtId="0" fontId="61" fillId="43" borderId="0" xfId="0" applyNumberFormat="1" applyFont="1" applyFill="1" applyAlignment="1" applyProtection="1">
      <alignment horizontal="center" vertical="center"/>
      <protection locked="0"/>
    </xf>
    <xf numFmtId="0" fontId="42" fillId="35" borderId="34" xfId="0" applyNumberFormat="1" applyFont="1" applyFill="1" applyBorder="1" applyAlignment="1" applyProtection="1">
      <alignment horizontal="center"/>
      <protection locked="0"/>
    </xf>
    <xf numFmtId="0" fontId="42" fillId="35" borderId="33" xfId="0" applyNumberFormat="1" applyFont="1" applyFill="1" applyBorder="1" applyAlignment="1" applyProtection="1">
      <alignment horizontal="center"/>
      <protection locked="0"/>
    </xf>
    <xf numFmtId="0" fontId="61" fillId="45" borderId="29" xfId="0" applyNumberFormat="1" applyFont="1" applyFill="1" applyBorder="1" applyAlignment="1" applyProtection="1">
      <alignment horizontal="center" vertical="center"/>
      <protection locked="0"/>
    </xf>
    <xf numFmtId="0" fontId="61" fillId="45" borderId="27" xfId="0" applyNumberFormat="1" applyFont="1" applyFill="1" applyBorder="1" applyAlignment="1" applyProtection="1">
      <alignment horizontal="center" vertical="center"/>
      <protection locked="0"/>
    </xf>
    <xf numFmtId="0" fontId="61" fillId="44" borderId="13" xfId="0" applyNumberFormat="1" applyFont="1" applyFill="1" applyBorder="1" applyAlignment="1" applyProtection="1">
      <alignment horizontal="center" vertical="center"/>
      <protection locked="0"/>
    </xf>
    <xf numFmtId="0" fontId="61" fillId="44" borderId="14" xfId="0" applyNumberFormat="1" applyFont="1" applyFill="1" applyBorder="1" applyAlignment="1" applyProtection="1">
      <alignment horizontal="center" vertical="center"/>
      <protection locked="0"/>
    </xf>
    <xf numFmtId="0" fontId="61" fillId="44" borderId="26" xfId="0" applyNumberFormat="1" applyFont="1" applyFill="1" applyBorder="1" applyAlignment="1" applyProtection="1">
      <alignment horizontal="center" vertical="center"/>
      <protection locked="0"/>
    </xf>
    <xf numFmtId="0" fontId="42" fillId="36" borderId="33" xfId="0" applyNumberFormat="1" applyFont="1" applyFill="1" applyBorder="1" applyAlignment="1" applyProtection="1">
      <alignment horizontal="center"/>
      <protection locked="0"/>
    </xf>
    <xf numFmtId="166" fontId="7" fillId="7" borderId="12" xfId="94" applyNumberFormat="1" applyFont="1" applyFill="1" applyBorder="1" applyAlignment="1">
      <alignment horizontal="left"/>
    </xf>
    <xf numFmtId="167" fontId="38" fillId="31" borderId="13" xfId="94" quotePrefix="1" applyNumberFormat="1" applyFont="1" applyFill="1" applyBorder="1" applyAlignment="1">
      <alignment horizontal="left" vertical="center" wrapText="1"/>
    </xf>
    <xf numFmtId="167" fontId="38" fillId="31" borderId="14" xfId="94" quotePrefix="1" applyNumberFormat="1" applyFont="1" applyFill="1" applyBorder="1" applyAlignment="1">
      <alignment horizontal="left" vertical="center" wrapText="1"/>
    </xf>
    <xf numFmtId="167" fontId="38" fillId="31" borderId="26" xfId="94" quotePrefix="1" applyNumberFormat="1" applyFont="1" applyFill="1" applyBorder="1" applyAlignment="1">
      <alignment horizontal="left" vertical="center" wrapText="1"/>
    </xf>
  </cellXfs>
  <cellStyles count="112">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Blockout" xfId="51" xr:uid="{00000000-0005-0000-0000-000032000000}"/>
    <cellStyle name="Blockout 2" xfId="52" xr:uid="{00000000-0005-0000-0000-000033000000}"/>
    <cellStyle name="Blockout 2 2" xfId="53" xr:uid="{00000000-0005-0000-0000-000034000000}"/>
    <cellStyle name="Blockout 3" xfId="54" xr:uid="{00000000-0005-0000-0000-000035000000}"/>
    <cellStyle name="Calculation" xfId="55" builtinId="22" customBuiltin="1"/>
    <cellStyle name="Calculation 2" xfId="56" xr:uid="{00000000-0005-0000-0000-000037000000}"/>
    <cellStyle name="Check Cell" xfId="57" builtinId="23" customBuiltin="1"/>
    <cellStyle name="Check Cell 2" xfId="58" xr:uid="{00000000-0005-0000-0000-000039000000}"/>
    <cellStyle name="Comma" xfId="59" builtinId="3"/>
    <cellStyle name="Comma 2" xfId="60" xr:uid="{00000000-0005-0000-0000-00003B000000}"/>
    <cellStyle name="Comma 2 2" xfId="61" xr:uid="{00000000-0005-0000-0000-00003C000000}"/>
    <cellStyle name="Comma 3" xfId="62" xr:uid="{00000000-0005-0000-0000-00003D000000}"/>
    <cellStyle name="Explanatory Text" xfId="63" builtinId="53" customBuiltin="1"/>
    <cellStyle name="Good" xfId="64" builtinId="26" customBuiltin="1"/>
    <cellStyle name="Good 2" xfId="65" xr:uid="{00000000-0005-0000-0000-000040000000}"/>
    <cellStyle name="Heading 1" xfId="66" builtinId="16" customBuiltin="1"/>
    <cellStyle name="Heading 2" xfId="67" builtinId="17" customBuiltin="1"/>
    <cellStyle name="Heading 3" xfId="68" builtinId="18" customBuiltin="1"/>
    <cellStyle name="Heading 4" xfId="69" builtinId="19" customBuiltin="1"/>
    <cellStyle name="Hyperlink" xfId="70" builtinId="8"/>
    <cellStyle name="Input" xfId="71" builtinId="20" customBuiltin="1"/>
    <cellStyle name="Input 2" xfId="72" xr:uid="{00000000-0005-0000-0000-000047000000}"/>
    <cellStyle name="Input1" xfId="73" xr:uid="{00000000-0005-0000-0000-000048000000}"/>
    <cellStyle name="Input1 2" xfId="74" xr:uid="{00000000-0005-0000-0000-000049000000}"/>
    <cellStyle name="Input1 2 2" xfId="75" xr:uid="{00000000-0005-0000-0000-00004A000000}"/>
    <cellStyle name="Input1 3" xfId="76" xr:uid="{00000000-0005-0000-0000-00004B000000}"/>
    <cellStyle name="Input2" xfId="77" xr:uid="{00000000-0005-0000-0000-00004C000000}"/>
    <cellStyle name="Input2 2" xfId="78" xr:uid="{00000000-0005-0000-0000-00004D000000}"/>
    <cellStyle name="Input3" xfId="79" xr:uid="{00000000-0005-0000-0000-00004E000000}"/>
    <cellStyle name="Input3 2" xfId="80" xr:uid="{00000000-0005-0000-0000-00004F000000}"/>
    <cellStyle name="Input3 2 2" xfId="81" xr:uid="{00000000-0005-0000-0000-000050000000}"/>
    <cellStyle name="Input3 3" xfId="82" xr:uid="{00000000-0005-0000-0000-000051000000}"/>
    <cellStyle name="Linked Cell" xfId="83" builtinId="24" customBuiltin="1"/>
    <cellStyle name="Neutral" xfId="84" builtinId="28" customBuiltin="1"/>
    <cellStyle name="Neutral 2" xfId="85" xr:uid="{00000000-0005-0000-0000-000054000000}"/>
    <cellStyle name="Normal" xfId="0" builtinId="0"/>
    <cellStyle name="Normal 2" xfId="86" xr:uid="{00000000-0005-0000-0000-000056000000}"/>
    <cellStyle name="Normal 2 2" xfId="87" xr:uid="{00000000-0005-0000-0000-000057000000}"/>
    <cellStyle name="Normal 3" xfId="88" xr:uid="{00000000-0005-0000-0000-000058000000}"/>
    <cellStyle name="Normal 3 2" xfId="89" xr:uid="{00000000-0005-0000-0000-000059000000}"/>
    <cellStyle name="Normal_2010 06 02 - Urgent RIN for Vic DNSPs revised proposals" xfId="90" xr:uid="{00000000-0005-0000-0000-00005A000000}"/>
    <cellStyle name="Normal_2010 06 22 - AA - Scheme Templates for data collection" xfId="91" xr:uid="{00000000-0005-0000-0000-00005B000000}"/>
    <cellStyle name="Normal_2010 06 22 - IE - Scheme Template for data collection" xfId="92" xr:uid="{00000000-0005-0000-0000-00005C000000}"/>
    <cellStyle name="Normal_Book1" xfId="93" xr:uid="{00000000-0005-0000-0000-00005D000000}"/>
    <cellStyle name="Normal_D11 2371025  Financial information - 2012 Draft RIN - Ausgrid" xfId="94" xr:uid="{00000000-0005-0000-0000-00005E000000}"/>
    <cellStyle name="Normal_D11 2371025  Financial information - 2012 Draft RIN - Ausgrid 2" xfId="95" xr:uid="{00000000-0005-0000-0000-00005F000000}"/>
    <cellStyle name="Normal_D12 1569  Opex, DMIS, EBSS - 2012 draft RIN - Ausgrid" xfId="96" xr:uid="{00000000-0005-0000-0000-000060000000}"/>
    <cellStyle name="Normal_D12 16703  Overheads, Avoided Cost, ACS, Demand and Revenue - 2012 draft RIN - Ausgrid" xfId="97" xr:uid="{00000000-0005-0000-0000-000061000000}"/>
    <cellStyle name="Normal_D12 16703  Overheads, Avoided Cost, ACS, Demand and Revenue - 2012 draft RIN - Ausgrid 2" xfId="98" xr:uid="{00000000-0005-0000-0000-000062000000}"/>
    <cellStyle name="Normal_Sheet1" xfId="99" xr:uid="{00000000-0005-0000-0000-000063000000}"/>
    <cellStyle name="Note" xfId="100" builtinId="10" customBuiltin="1"/>
    <cellStyle name="Note 2" xfId="101" xr:uid="{00000000-0005-0000-0000-000065000000}"/>
    <cellStyle name="Output" xfId="102" builtinId="21" customBuiltin="1"/>
    <cellStyle name="Output 2" xfId="103" xr:uid="{00000000-0005-0000-0000-000067000000}"/>
    <cellStyle name="Percent" xfId="104" builtinId="5"/>
    <cellStyle name="Style 1" xfId="105" xr:uid="{00000000-0005-0000-0000-000069000000}"/>
    <cellStyle name="Style 1 2" xfId="106" xr:uid="{00000000-0005-0000-0000-00006A000000}"/>
    <cellStyle name="Style 1 2 2" xfId="107" xr:uid="{00000000-0005-0000-0000-00006B000000}"/>
    <cellStyle name="Style 1 3" xfId="108" xr:uid="{00000000-0005-0000-0000-00006C000000}"/>
    <cellStyle name="Title" xfId="109" builtinId="15" customBuiltin="1"/>
    <cellStyle name="Total" xfId="110" builtinId="25" customBuiltin="1"/>
    <cellStyle name="Warning Text" xfId="111" builtinId="11" customBuiltin="1"/>
  </cellStyles>
  <dxfs count="9">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alignment horizontal="center" vertical="center" textRotation="0" wrapText="0" indent="0" justifyLastLine="0" shrinkToFit="0" readingOrder="0"/>
    </dxf>
    <dxf>
      <alignment vertical="center" textRotation="0" indent="0" justifyLastLine="0" shrinkToFit="0" readingOrder="0"/>
    </dxf>
    <dxf>
      <alignment vertical="center" textRotation="0" indent="0" justifyLastLine="0" shrinkToFit="0" readingOrder="0"/>
    </dxf>
    <dxf>
      <fill>
        <patternFill patternType="solid">
          <fgColor indexed="64"/>
          <bgColor theme="3" tint="0.599993896298104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8" Type="http://schemas.openxmlformats.org/officeDocument/2006/relationships/hyperlink" Target="#'3. Statement of pipeline assets'!Print_Area"/><Relationship Id="rId13" Type="http://schemas.openxmlformats.org/officeDocument/2006/relationships/hyperlink" Target="#'3.4 Shared supporting assets'!Print_Area"/><Relationship Id="rId18" Type="http://schemas.openxmlformats.org/officeDocument/2006/relationships/hyperlink" Target="#'4.1 Pipelines capex'!Print_Area"/><Relationship Id="rId3" Type="http://schemas.openxmlformats.org/officeDocument/2006/relationships/hyperlink" Target="#'2. Revenues and expenses'!Print_Area"/><Relationship Id="rId7" Type="http://schemas.openxmlformats.org/officeDocument/2006/relationships/hyperlink" Target="#'2.4 Shared costs'!Print_Area"/><Relationship Id="rId12" Type="http://schemas.openxmlformats.org/officeDocument/2006/relationships/hyperlink" Target="#'2.1 Revenue by service'!Print_Area"/><Relationship Id="rId17" Type="http://schemas.openxmlformats.org/officeDocument/2006/relationships/hyperlink" Target="#'3.2 Pipeline asset impairment'!Print_Area"/><Relationship Id="rId2" Type="http://schemas.openxmlformats.org/officeDocument/2006/relationships/hyperlink" Target="#'1. Pipeline information'!A1"/><Relationship Id="rId16" Type="http://schemas.openxmlformats.org/officeDocument/2006/relationships/hyperlink" Target="#'5.1 Exempt WAP services'!Print_Area"/><Relationship Id="rId1" Type="http://schemas.openxmlformats.org/officeDocument/2006/relationships/hyperlink" Target="#Cover!A1"/><Relationship Id="rId6" Type="http://schemas.openxmlformats.org/officeDocument/2006/relationships/hyperlink" Target="#'1.1 Financial performance'!Print_Area"/><Relationship Id="rId11" Type="http://schemas.openxmlformats.org/officeDocument/2006/relationships/hyperlink" Target="#'3.1 Pipeline asset useful life'!Print_Area"/><Relationship Id="rId5" Type="http://schemas.openxmlformats.org/officeDocument/2006/relationships/hyperlink" Target="#'2.2 Revenue contributions '!Print_Area"/><Relationship Id="rId15" Type="http://schemas.openxmlformats.org/officeDocument/2006/relationships/hyperlink" Target="#'3.3 Depreciation amortisation'!Print_Area"/><Relationship Id="rId10" Type="http://schemas.openxmlformats.org/officeDocument/2006/relationships/hyperlink" Target="#'6. Notes'!Print_Area"/><Relationship Id="rId19" Type="http://schemas.openxmlformats.org/officeDocument/2006/relationships/hyperlink" Target="#'Amendment record'!A1"/><Relationship Id="rId4" Type="http://schemas.openxmlformats.org/officeDocument/2006/relationships/hyperlink" Target="#'2.3 Indirect revenue'!Print_Area"/><Relationship Id="rId9" Type="http://schemas.openxmlformats.org/officeDocument/2006/relationships/hyperlink" Target="#'5. Weighted average price'!Print_Area"/><Relationship Id="rId14" Type="http://schemas.openxmlformats.org/officeDocument/2006/relationships/hyperlink" Target="#'4 Recovered capital'!Print_Area"/></Relationships>
</file>

<file path=xl/drawings/_rels/drawing10.xml.rels><?xml version="1.0" encoding="UTF-8" standalone="yes"?>
<Relationships xmlns="http://schemas.openxmlformats.org/package/2006/relationships"><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1" Type="http://schemas.openxmlformats.org/officeDocument/2006/relationships/hyperlink" Target="#Contents!A1"/></Relationships>
</file>

<file path=xl/drawings/_rels/drawing16.xml.rels><?xml version="1.0" encoding="UTF-8" standalone="yes"?>
<Relationships xmlns="http://schemas.openxmlformats.org/package/2006/relationships"><Relationship Id="rId1" Type="http://schemas.openxmlformats.org/officeDocument/2006/relationships/hyperlink" Target="#Contents!A1"/></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ts!A1"/></Relationships>
</file>

<file path=xl/drawings/_rels/drawing18.xml.rels><?xml version="1.0" encoding="UTF-8" standalone="yes"?>
<Relationships xmlns="http://schemas.openxmlformats.org/package/2006/relationships"><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xdr:from>
      <xdr:col>1</xdr:col>
      <xdr:colOff>361950</xdr:colOff>
      <xdr:row>5</xdr:row>
      <xdr:rowOff>19050</xdr:rowOff>
    </xdr:from>
    <xdr:to>
      <xdr:col>4</xdr:col>
      <xdr:colOff>269883</xdr:colOff>
      <xdr:row>7</xdr:row>
      <xdr:rowOff>174662</xdr:rowOff>
    </xdr:to>
    <xdr:sp macro="" textlink="">
      <xdr:nvSpPr>
        <xdr:cNvPr id="3073" name="AutoShape 15">
          <a:hlinkClick xmlns:r="http://schemas.openxmlformats.org/officeDocument/2006/relationships" r:id="rId1"/>
          <a:extLst>
            <a:ext uri="{FF2B5EF4-FFF2-40B4-BE49-F238E27FC236}">
              <a16:creationId xmlns:a16="http://schemas.microsoft.com/office/drawing/2014/main" id="{ED38A315-ACF3-4B69-8E98-509CECBC255E}"/>
            </a:ext>
          </a:extLst>
        </xdr:cNvPr>
        <xdr:cNvSpPr>
          <a:spLocks noChangeArrowheads="1"/>
        </xdr:cNvSpPr>
      </xdr:nvSpPr>
      <xdr:spPr bwMode="auto">
        <a:xfrm>
          <a:off x="771525" y="1990725"/>
          <a:ext cx="2524125" cy="542925"/>
        </a:xfrm>
        <a:prstGeom prst="bevel">
          <a:avLst>
            <a:gd name="adj" fmla="val 12500"/>
          </a:avLst>
        </a:prstGeom>
        <a:solidFill>
          <a:srgbClr val="C0C0C0">
            <a:alpha val="89803"/>
          </a:srgbClr>
        </a:solidFill>
        <a:ln>
          <a:noFill/>
        </a:ln>
      </xdr:spPr>
      <xdr:txBody>
        <a:bodyPr vertOverflow="clip" wrap="square" lIns="180000" tIns="45720" rIns="180000" bIns="45720" anchor="ctr"/>
        <a:lstStyle/>
        <a:p>
          <a:pPr algn="l" rtl="0">
            <a:defRPr sz="1000"/>
          </a:pPr>
          <a:r>
            <a:rPr lang="en-AU" sz="1000" b="1" i="0" u="none" strike="noStrike" baseline="0">
              <a:solidFill>
                <a:srgbClr val="000080"/>
              </a:solidFill>
              <a:latin typeface="Arial"/>
              <a:cs typeface="Arial"/>
            </a:rPr>
            <a:t>Cover sheet</a:t>
          </a:r>
        </a:p>
      </xdr:txBody>
    </xdr:sp>
    <xdr:clientData/>
  </xdr:twoCellAnchor>
  <xdr:twoCellAnchor>
    <xdr:from>
      <xdr:col>2</xdr:col>
      <xdr:colOff>0</xdr:colOff>
      <xdr:row>9</xdr:row>
      <xdr:rowOff>22225</xdr:rowOff>
    </xdr:from>
    <xdr:to>
      <xdr:col>4</xdr:col>
      <xdr:colOff>298423</xdr:colOff>
      <xdr:row>12</xdr:row>
      <xdr:rowOff>37</xdr:rowOff>
    </xdr:to>
    <xdr:sp macro="" textlink="">
      <xdr:nvSpPr>
        <xdr:cNvPr id="3075" name="AutoShape 2">
          <a:hlinkClick xmlns:r="http://schemas.openxmlformats.org/officeDocument/2006/relationships" r:id="rId2"/>
          <a:extLst>
            <a:ext uri="{FF2B5EF4-FFF2-40B4-BE49-F238E27FC236}">
              <a16:creationId xmlns:a16="http://schemas.microsoft.com/office/drawing/2014/main" id="{0C847A22-F798-46B7-8169-7BD239CC5F88}"/>
            </a:ext>
          </a:extLst>
        </xdr:cNvPr>
        <xdr:cNvSpPr>
          <a:spLocks noChangeArrowheads="1"/>
        </xdr:cNvSpPr>
      </xdr:nvSpPr>
      <xdr:spPr bwMode="auto">
        <a:xfrm>
          <a:off x="790575" y="2762250"/>
          <a:ext cx="2524125" cy="542925"/>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1. Pipeline information</a:t>
          </a:r>
        </a:p>
      </xdr:txBody>
    </xdr:sp>
    <xdr:clientData/>
  </xdr:twoCellAnchor>
  <xdr:twoCellAnchor>
    <xdr:from>
      <xdr:col>1</xdr:col>
      <xdr:colOff>363444</xdr:colOff>
      <xdr:row>17</xdr:row>
      <xdr:rowOff>52106</xdr:rowOff>
    </xdr:from>
    <xdr:to>
      <xdr:col>4</xdr:col>
      <xdr:colOff>287244</xdr:colOff>
      <xdr:row>20</xdr:row>
      <xdr:rowOff>23531</xdr:rowOff>
    </xdr:to>
    <xdr:sp macro="" textlink="">
      <xdr:nvSpPr>
        <xdr:cNvPr id="3076" name="AutoShape 2">
          <a:hlinkClick xmlns:r="http://schemas.openxmlformats.org/officeDocument/2006/relationships" r:id="rId3"/>
          <a:extLst>
            <a:ext uri="{FF2B5EF4-FFF2-40B4-BE49-F238E27FC236}">
              <a16:creationId xmlns:a16="http://schemas.microsoft.com/office/drawing/2014/main" id="{E0E8DC5D-2010-42FC-B462-ACEED15DD4B2}"/>
            </a:ext>
          </a:extLst>
        </xdr:cNvPr>
        <xdr:cNvSpPr>
          <a:spLocks noChangeArrowheads="1"/>
        </xdr:cNvSpPr>
      </xdr:nvSpPr>
      <xdr:spPr bwMode="auto">
        <a:xfrm>
          <a:off x="784412" y="3469900"/>
          <a:ext cx="2514039" cy="542925"/>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2. Revenues and expenses</a:t>
          </a:r>
        </a:p>
      </xdr:txBody>
    </xdr:sp>
    <xdr:clientData/>
  </xdr:twoCellAnchor>
  <xdr:twoCellAnchor>
    <xdr:from>
      <xdr:col>2</xdr:col>
      <xdr:colOff>401731</xdr:colOff>
      <xdr:row>29</xdr:row>
      <xdr:rowOff>17369</xdr:rowOff>
    </xdr:from>
    <xdr:to>
      <xdr:col>4</xdr:col>
      <xdr:colOff>690689</xdr:colOff>
      <xdr:row>31</xdr:row>
      <xdr:rowOff>172981</xdr:rowOff>
    </xdr:to>
    <xdr:sp macro="" textlink="">
      <xdr:nvSpPr>
        <xdr:cNvPr id="3078" name="AutoShape 2">
          <a:hlinkClick xmlns:r="http://schemas.openxmlformats.org/officeDocument/2006/relationships" r:id="rId4"/>
          <a:extLst>
            <a:ext uri="{FF2B5EF4-FFF2-40B4-BE49-F238E27FC236}">
              <a16:creationId xmlns:a16="http://schemas.microsoft.com/office/drawing/2014/main" id="{9E5810F0-9F28-4A1D-BA07-FFA8AE0A70F1}"/>
            </a:ext>
          </a:extLst>
        </xdr:cNvPr>
        <xdr:cNvSpPr>
          <a:spLocks noChangeArrowheads="1"/>
        </xdr:cNvSpPr>
      </xdr:nvSpPr>
      <xdr:spPr bwMode="auto">
        <a:xfrm>
          <a:off x="1197349" y="5743575"/>
          <a:ext cx="2514039" cy="542925"/>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2.3 Indirect revenue</a:t>
          </a:r>
        </a:p>
      </xdr:txBody>
    </xdr:sp>
    <xdr:clientData/>
  </xdr:twoCellAnchor>
  <xdr:twoCellAnchor>
    <xdr:from>
      <xdr:col>2</xdr:col>
      <xdr:colOff>412937</xdr:colOff>
      <xdr:row>25</xdr:row>
      <xdr:rowOff>38101</xdr:rowOff>
    </xdr:from>
    <xdr:to>
      <xdr:col>4</xdr:col>
      <xdr:colOff>701924</xdr:colOff>
      <xdr:row>28</xdr:row>
      <xdr:rowOff>1</xdr:rowOff>
    </xdr:to>
    <xdr:sp macro="" textlink="">
      <xdr:nvSpPr>
        <xdr:cNvPr id="3090" name="AutoShape 2">
          <a:hlinkClick xmlns:r="http://schemas.openxmlformats.org/officeDocument/2006/relationships" r:id="rId5"/>
          <a:extLst>
            <a:ext uri="{FF2B5EF4-FFF2-40B4-BE49-F238E27FC236}">
              <a16:creationId xmlns:a16="http://schemas.microsoft.com/office/drawing/2014/main" id="{11D362F7-B615-484E-A0F2-097CCB7D0574}"/>
            </a:ext>
          </a:extLst>
        </xdr:cNvPr>
        <xdr:cNvSpPr>
          <a:spLocks noChangeArrowheads="1"/>
        </xdr:cNvSpPr>
      </xdr:nvSpPr>
      <xdr:spPr bwMode="auto">
        <a:xfrm>
          <a:off x="1208555" y="5002307"/>
          <a:ext cx="2514039" cy="533400"/>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2.2 Revenue contributions</a:t>
          </a:r>
        </a:p>
      </xdr:txBody>
    </xdr:sp>
    <xdr:clientData/>
  </xdr:twoCellAnchor>
  <xdr:twoCellAnchor>
    <xdr:from>
      <xdr:col>2</xdr:col>
      <xdr:colOff>390524</xdr:colOff>
      <xdr:row>13</xdr:row>
      <xdr:rowOff>8965</xdr:rowOff>
    </xdr:from>
    <xdr:to>
      <xdr:col>4</xdr:col>
      <xdr:colOff>688978</xdr:colOff>
      <xdr:row>15</xdr:row>
      <xdr:rowOff>116915</xdr:rowOff>
    </xdr:to>
    <xdr:sp macro="" textlink="">
      <xdr:nvSpPr>
        <xdr:cNvPr id="3148" name="AutoShape 2">
          <a:hlinkClick xmlns:r="http://schemas.openxmlformats.org/officeDocument/2006/relationships" r:id="rId6"/>
          <a:extLst>
            <a:ext uri="{FF2B5EF4-FFF2-40B4-BE49-F238E27FC236}">
              <a16:creationId xmlns:a16="http://schemas.microsoft.com/office/drawing/2014/main" id="{98CF8286-F685-4AD1-83CF-6C834A6F5D86}"/>
            </a:ext>
          </a:extLst>
        </xdr:cNvPr>
        <xdr:cNvSpPr>
          <a:spLocks noChangeArrowheads="1"/>
        </xdr:cNvSpPr>
      </xdr:nvSpPr>
      <xdr:spPr bwMode="auto">
        <a:xfrm>
          <a:off x="1186142" y="2664759"/>
          <a:ext cx="2514040" cy="495300"/>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1.1 Financial performance</a:t>
          </a:r>
        </a:p>
      </xdr:txBody>
    </xdr:sp>
    <xdr:clientData/>
  </xdr:twoCellAnchor>
  <xdr:twoCellAnchor>
    <xdr:from>
      <xdr:col>2</xdr:col>
      <xdr:colOff>390525</xdr:colOff>
      <xdr:row>33</xdr:row>
      <xdr:rowOff>15689</xdr:rowOff>
    </xdr:from>
    <xdr:to>
      <xdr:col>4</xdr:col>
      <xdr:colOff>688978</xdr:colOff>
      <xdr:row>35</xdr:row>
      <xdr:rowOff>171854</xdr:rowOff>
    </xdr:to>
    <xdr:sp macro="" textlink="">
      <xdr:nvSpPr>
        <xdr:cNvPr id="3155" name="AutoShape 2">
          <a:hlinkClick xmlns:r="http://schemas.openxmlformats.org/officeDocument/2006/relationships" r:id="rId7"/>
          <a:extLst>
            <a:ext uri="{FF2B5EF4-FFF2-40B4-BE49-F238E27FC236}">
              <a16:creationId xmlns:a16="http://schemas.microsoft.com/office/drawing/2014/main" id="{E40EF8A3-D6ED-4F5D-8A13-19FCAE783D7F}"/>
            </a:ext>
          </a:extLst>
        </xdr:cNvPr>
        <xdr:cNvSpPr>
          <a:spLocks noChangeArrowheads="1"/>
        </xdr:cNvSpPr>
      </xdr:nvSpPr>
      <xdr:spPr bwMode="auto">
        <a:xfrm>
          <a:off x="1186143" y="6571130"/>
          <a:ext cx="2514039" cy="543485"/>
        </a:xfrm>
        <a:prstGeom prst="bevel">
          <a:avLst>
            <a:gd name="adj" fmla="val 12500"/>
          </a:avLst>
        </a:prstGeom>
        <a:solidFill>
          <a:srgbClr val="C0C0C0">
            <a:alpha val="89803"/>
          </a:srgbClr>
        </a:solidFill>
        <a:ln>
          <a:noFill/>
        </a:ln>
        <a:effectLst/>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2.4 Shared costs</a:t>
          </a:r>
        </a:p>
      </xdr:txBody>
    </xdr:sp>
    <xdr:clientData/>
  </xdr:twoCellAnchor>
  <xdr:twoCellAnchor>
    <xdr:from>
      <xdr:col>1</xdr:col>
      <xdr:colOff>285003</xdr:colOff>
      <xdr:row>37</xdr:row>
      <xdr:rowOff>16809</xdr:rowOff>
    </xdr:from>
    <xdr:to>
      <xdr:col>4</xdr:col>
      <xdr:colOff>208803</xdr:colOff>
      <xdr:row>39</xdr:row>
      <xdr:rowOff>172421</xdr:rowOff>
    </xdr:to>
    <xdr:sp macro="" textlink="">
      <xdr:nvSpPr>
        <xdr:cNvPr id="3157" name="AutoShape 2">
          <a:hlinkClick xmlns:r="http://schemas.openxmlformats.org/officeDocument/2006/relationships" r:id="rId8"/>
          <a:extLst>
            <a:ext uri="{FF2B5EF4-FFF2-40B4-BE49-F238E27FC236}">
              <a16:creationId xmlns:a16="http://schemas.microsoft.com/office/drawing/2014/main" id="{BEBC597F-6A4E-40D3-A1E6-8827C417B2FC}"/>
            </a:ext>
          </a:extLst>
        </xdr:cNvPr>
        <xdr:cNvSpPr>
          <a:spLocks noChangeArrowheads="1"/>
        </xdr:cNvSpPr>
      </xdr:nvSpPr>
      <xdr:spPr bwMode="auto">
        <a:xfrm>
          <a:off x="705971" y="7334250"/>
          <a:ext cx="2514039" cy="542925"/>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3. Statement of pipeline assets</a:t>
          </a:r>
        </a:p>
      </xdr:txBody>
    </xdr:sp>
    <xdr:clientData/>
  </xdr:twoCellAnchor>
  <xdr:twoCellAnchor>
    <xdr:from>
      <xdr:col>6</xdr:col>
      <xdr:colOff>20731</xdr:colOff>
      <xdr:row>24</xdr:row>
      <xdr:rowOff>175745</xdr:rowOff>
    </xdr:from>
    <xdr:to>
      <xdr:col>8</xdr:col>
      <xdr:colOff>309689</xdr:colOff>
      <xdr:row>27</xdr:row>
      <xdr:rowOff>153557</xdr:rowOff>
    </xdr:to>
    <xdr:sp macro="" textlink="">
      <xdr:nvSpPr>
        <xdr:cNvPr id="3173" name="AutoShape 2">
          <a:hlinkClick xmlns:r="http://schemas.openxmlformats.org/officeDocument/2006/relationships" r:id="rId9"/>
          <a:extLst>
            <a:ext uri="{FF2B5EF4-FFF2-40B4-BE49-F238E27FC236}">
              <a16:creationId xmlns:a16="http://schemas.microsoft.com/office/drawing/2014/main" id="{7B19BAF0-3087-4D05-8E45-27602DB759EF}"/>
            </a:ext>
          </a:extLst>
        </xdr:cNvPr>
        <xdr:cNvSpPr>
          <a:spLocks noChangeAspect="1" noChangeArrowheads="1"/>
        </xdr:cNvSpPr>
      </xdr:nvSpPr>
      <xdr:spPr bwMode="auto">
        <a:xfrm>
          <a:off x="4413437" y="4955801"/>
          <a:ext cx="2514040" cy="542925"/>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5. Weighted average price</a:t>
          </a:r>
        </a:p>
      </xdr:txBody>
    </xdr:sp>
    <xdr:clientData/>
  </xdr:twoCellAnchor>
  <xdr:twoCellAnchor>
    <xdr:from>
      <xdr:col>6</xdr:col>
      <xdr:colOff>33058</xdr:colOff>
      <xdr:row>32</xdr:row>
      <xdr:rowOff>103655</xdr:rowOff>
    </xdr:from>
    <xdr:to>
      <xdr:col>8</xdr:col>
      <xdr:colOff>328427</xdr:colOff>
      <xdr:row>35</xdr:row>
      <xdr:rowOff>8405</xdr:rowOff>
    </xdr:to>
    <xdr:sp macro="" textlink="">
      <xdr:nvSpPr>
        <xdr:cNvPr id="3176" name="AutoShape 2">
          <a:hlinkClick xmlns:r="http://schemas.openxmlformats.org/officeDocument/2006/relationships" r:id="rId10"/>
          <a:extLst>
            <a:ext uri="{FF2B5EF4-FFF2-40B4-BE49-F238E27FC236}">
              <a16:creationId xmlns:a16="http://schemas.microsoft.com/office/drawing/2014/main" id="{5C09F003-D6EA-47B2-BF90-B6C0BC27D9F4}"/>
            </a:ext>
          </a:extLst>
        </xdr:cNvPr>
        <xdr:cNvSpPr>
          <a:spLocks noChangeArrowheads="1"/>
        </xdr:cNvSpPr>
      </xdr:nvSpPr>
      <xdr:spPr bwMode="auto">
        <a:xfrm>
          <a:off x="4425764" y="6401361"/>
          <a:ext cx="2514040" cy="476250"/>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6. Notes</a:t>
          </a:r>
        </a:p>
      </xdr:txBody>
    </xdr:sp>
    <xdr:clientData/>
  </xdr:twoCellAnchor>
  <xdr:twoCellAnchor>
    <xdr:from>
      <xdr:col>2</xdr:col>
      <xdr:colOff>468966</xdr:colOff>
      <xdr:row>40</xdr:row>
      <xdr:rowOff>114859</xdr:rowOff>
    </xdr:from>
    <xdr:to>
      <xdr:col>4</xdr:col>
      <xdr:colOff>764264</xdr:colOff>
      <xdr:row>43</xdr:row>
      <xdr:rowOff>47359</xdr:rowOff>
    </xdr:to>
    <xdr:sp macro="" textlink="">
      <xdr:nvSpPr>
        <xdr:cNvPr id="21" name="AutoShape 2">
          <a:hlinkClick xmlns:r="http://schemas.openxmlformats.org/officeDocument/2006/relationships" r:id="rId11"/>
          <a:extLst>
            <a:ext uri="{FF2B5EF4-FFF2-40B4-BE49-F238E27FC236}">
              <a16:creationId xmlns:a16="http://schemas.microsoft.com/office/drawing/2014/main" id="{9AE87CAE-243D-4DC3-B264-EB6203027012}"/>
            </a:ext>
          </a:extLst>
        </xdr:cNvPr>
        <xdr:cNvSpPr>
          <a:spLocks noChangeArrowheads="1"/>
        </xdr:cNvSpPr>
      </xdr:nvSpPr>
      <xdr:spPr bwMode="auto">
        <a:xfrm>
          <a:off x="1264584" y="7936565"/>
          <a:ext cx="2514039" cy="504000"/>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3.1 Pipeline asset useful life</a:t>
          </a:r>
        </a:p>
      </xdr:txBody>
    </xdr:sp>
    <xdr:clientData/>
  </xdr:twoCellAnchor>
  <xdr:twoCellAnchor>
    <xdr:from>
      <xdr:col>2</xdr:col>
      <xdr:colOff>424142</xdr:colOff>
      <xdr:row>21</xdr:row>
      <xdr:rowOff>23533</xdr:rowOff>
    </xdr:from>
    <xdr:to>
      <xdr:col>4</xdr:col>
      <xdr:colOff>713058</xdr:colOff>
      <xdr:row>23</xdr:row>
      <xdr:rowOff>174252</xdr:rowOff>
    </xdr:to>
    <xdr:sp macro="" textlink="">
      <xdr:nvSpPr>
        <xdr:cNvPr id="24" name="AutoShape 2">
          <a:hlinkClick xmlns:r="http://schemas.openxmlformats.org/officeDocument/2006/relationships" r:id="rId12"/>
          <a:extLst>
            <a:ext uri="{FF2B5EF4-FFF2-40B4-BE49-F238E27FC236}">
              <a16:creationId xmlns:a16="http://schemas.microsoft.com/office/drawing/2014/main" id="{382D433E-892A-4291-9122-1B44004EA998}"/>
            </a:ext>
          </a:extLst>
        </xdr:cNvPr>
        <xdr:cNvSpPr>
          <a:spLocks noChangeArrowheads="1"/>
        </xdr:cNvSpPr>
      </xdr:nvSpPr>
      <xdr:spPr bwMode="auto">
        <a:xfrm>
          <a:off x="1219760" y="4214533"/>
          <a:ext cx="2514039" cy="542925"/>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2.1 Revenue by service</a:t>
          </a:r>
        </a:p>
      </xdr:txBody>
    </xdr:sp>
    <xdr:clientData/>
  </xdr:twoCellAnchor>
  <xdr:twoCellAnchor>
    <xdr:from>
      <xdr:col>6</xdr:col>
      <xdr:colOff>67234</xdr:colOff>
      <xdr:row>5</xdr:row>
      <xdr:rowOff>44823</xdr:rowOff>
    </xdr:from>
    <xdr:to>
      <xdr:col>8</xdr:col>
      <xdr:colOff>362532</xdr:colOff>
      <xdr:row>8</xdr:row>
      <xdr:rowOff>16248</xdr:rowOff>
    </xdr:to>
    <xdr:sp macro="" textlink="">
      <xdr:nvSpPr>
        <xdr:cNvPr id="26" name="AutoShape 2">
          <a:hlinkClick xmlns:r="http://schemas.openxmlformats.org/officeDocument/2006/relationships" r:id="rId8"/>
          <a:extLst>
            <a:ext uri="{FF2B5EF4-FFF2-40B4-BE49-F238E27FC236}">
              <a16:creationId xmlns:a16="http://schemas.microsoft.com/office/drawing/2014/main" id="{653849A3-8C17-4443-AB5F-6253F4784F9C}"/>
            </a:ext>
          </a:extLst>
        </xdr:cNvPr>
        <xdr:cNvSpPr>
          <a:spLocks noChangeArrowheads="1"/>
        </xdr:cNvSpPr>
      </xdr:nvSpPr>
      <xdr:spPr bwMode="auto">
        <a:xfrm>
          <a:off x="4459940" y="1176617"/>
          <a:ext cx="2514040" cy="542925"/>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lnSpc>
              <a:spcPts val="1000"/>
            </a:lnSpc>
            <a:defRPr sz="1000"/>
          </a:pPr>
          <a:r>
            <a:rPr lang="en-AU" sz="1000" b="1" i="0" u="none" strike="noStrike" baseline="0">
              <a:solidFill>
                <a:srgbClr val="000080"/>
              </a:solidFill>
              <a:latin typeface="Arial"/>
              <a:cs typeface="Arial"/>
            </a:rPr>
            <a:t>3. Statement of pipeline assets (continued)</a:t>
          </a:r>
        </a:p>
      </xdr:txBody>
    </xdr:sp>
    <xdr:clientData/>
  </xdr:twoCellAnchor>
  <xdr:twoCellAnchor>
    <xdr:from>
      <xdr:col>6</xdr:col>
      <xdr:colOff>486522</xdr:colOff>
      <xdr:row>12</xdr:row>
      <xdr:rowOff>170702</xdr:rowOff>
    </xdr:from>
    <xdr:to>
      <xdr:col>8</xdr:col>
      <xdr:colOff>769113</xdr:colOff>
      <xdr:row>15</xdr:row>
      <xdr:rowOff>148514</xdr:rowOff>
    </xdr:to>
    <xdr:sp macro="" textlink="">
      <xdr:nvSpPr>
        <xdr:cNvPr id="28" name="AutoShape 2">
          <a:hlinkClick xmlns:r="http://schemas.openxmlformats.org/officeDocument/2006/relationships" r:id="rId13"/>
          <a:extLst>
            <a:ext uri="{FF2B5EF4-FFF2-40B4-BE49-F238E27FC236}">
              <a16:creationId xmlns:a16="http://schemas.microsoft.com/office/drawing/2014/main" id="{5FAB5BD5-886A-46DC-9710-715C1AC9B1D2}"/>
            </a:ext>
          </a:extLst>
        </xdr:cNvPr>
        <xdr:cNvSpPr>
          <a:spLocks noChangeArrowheads="1"/>
        </xdr:cNvSpPr>
      </xdr:nvSpPr>
      <xdr:spPr bwMode="auto">
        <a:xfrm>
          <a:off x="4984937" y="2642346"/>
          <a:ext cx="2514039" cy="542925"/>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3.4 Shared supporting assets</a:t>
          </a:r>
        </a:p>
      </xdr:txBody>
    </xdr:sp>
    <xdr:clientData/>
  </xdr:twoCellAnchor>
  <xdr:twoCellAnchor>
    <xdr:from>
      <xdr:col>6</xdr:col>
      <xdr:colOff>31937</xdr:colOff>
      <xdr:row>17</xdr:row>
      <xdr:rowOff>73397</xdr:rowOff>
    </xdr:from>
    <xdr:to>
      <xdr:col>8</xdr:col>
      <xdr:colOff>327305</xdr:colOff>
      <xdr:row>20</xdr:row>
      <xdr:rowOff>44822</xdr:rowOff>
    </xdr:to>
    <xdr:sp macro="" textlink="">
      <xdr:nvSpPr>
        <xdr:cNvPr id="31" name="AutoShape 2">
          <a:hlinkClick xmlns:r="http://schemas.openxmlformats.org/officeDocument/2006/relationships" r:id="rId14"/>
          <a:extLst>
            <a:ext uri="{FF2B5EF4-FFF2-40B4-BE49-F238E27FC236}">
              <a16:creationId xmlns:a16="http://schemas.microsoft.com/office/drawing/2014/main" id="{E5C3FDD3-7518-4F31-9DA4-04AC5A7B65A6}"/>
            </a:ext>
          </a:extLst>
        </xdr:cNvPr>
        <xdr:cNvSpPr>
          <a:spLocks noChangeArrowheads="1"/>
        </xdr:cNvSpPr>
      </xdr:nvSpPr>
      <xdr:spPr bwMode="auto">
        <a:xfrm>
          <a:off x="4424643" y="3491191"/>
          <a:ext cx="2514039" cy="542925"/>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4.  Recovered capital</a:t>
          </a:r>
        </a:p>
      </xdr:txBody>
    </xdr:sp>
    <xdr:clientData/>
  </xdr:twoCellAnchor>
  <xdr:twoCellAnchor>
    <xdr:from>
      <xdr:col>6</xdr:col>
      <xdr:colOff>493058</xdr:colOff>
      <xdr:row>8</xdr:row>
      <xdr:rowOff>143437</xdr:rowOff>
    </xdr:from>
    <xdr:to>
      <xdr:col>8</xdr:col>
      <xdr:colOff>797881</xdr:colOff>
      <xdr:row>11</xdr:row>
      <xdr:rowOff>114862</xdr:rowOff>
    </xdr:to>
    <xdr:sp macro="" textlink="">
      <xdr:nvSpPr>
        <xdr:cNvPr id="34" name="AutoShape 2">
          <a:hlinkClick xmlns:r="http://schemas.openxmlformats.org/officeDocument/2006/relationships" r:id="rId15"/>
          <a:extLst>
            <a:ext uri="{FF2B5EF4-FFF2-40B4-BE49-F238E27FC236}">
              <a16:creationId xmlns:a16="http://schemas.microsoft.com/office/drawing/2014/main" id="{97B8F748-B101-45D3-8E1C-B5746AC320F3}"/>
            </a:ext>
          </a:extLst>
        </xdr:cNvPr>
        <xdr:cNvSpPr>
          <a:spLocks noChangeArrowheads="1"/>
        </xdr:cNvSpPr>
      </xdr:nvSpPr>
      <xdr:spPr bwMode="auto">
        <a:xfrm>
          <a:off x="4895289" y="1846731"/>
          <a:ext cx="2514040" cy="542925"/>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3.3  Depreciation amortisation</a:t>
          </a:r>
        </a:p>
      </xdr:txBody>
    </xdr:sp>
    <xdr:clientData/>
  </xdr:twoCellAnchor>
  <xdr:twoCellAnchor>
    <xdr:from>
      <xdr:col>6</xdr:col>
      <xdr:colOff>448239</xdr:colOff>
      <xdr:row>28</xdr:row>
      <xdr:rowOff>100852</xdr:rowOff>
    </xdr:from>
    <xdr:to>
      <xdr:col>8</xdr:col>
      <xdr:colOff>743537</xdr:colOff>
      <xdr:row>31</xdr:row>
      <xdr:rowOff>53227</xdr:rowOff>
    </xdr:to>
    <xdr:sp macro="" textlink="">
      <xdr:nvSpPr>
        <xdr:cNvPr id="27" name="AutoShape 2">
          <a:hlinkClick xmlns:r="http://schemas.openxmlformats.org/officeDocument/2006/relationships" r:id="rId16"/>
          <a:extLst>
            <a:ext uri="{FF2B5EF4-FFF2-40B4-BE49-F238E27FC236}">
              <a16:creationId xmlns:a16="http://schemas.microsoft.com/office/drawing/2014/main" id="{55509866-0D79-4A84-ADF1-E1A4DA761D4A}"/>
            </a:ext>
          </a:extLst>
        </xdr:cNvPr>
        <xdr:cNvSpPr>
          <a:spLocks noChangeArrowheads="1"/>
        </xdr:cNvSpPr>
      </xdr:nvSpPr>
      <xdr:spPr bwMode="auto">
        <a:xfrm>
          <a:off x="4840945" y="5636558"/>
          <a:ext cx="2514040" cy="523875"/>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5.1 Exempt WAP services</a:t>
          </a:r>
        </a:p>
      </xdr:txBody>
    </xdr:sp>
    <xdr:clientData/>
  </xdr:twoCellAnchor>
  <xdr:twoCellAnchor>
    <xdr:from>
      <xdr:col>2</xdr:col>
      <xdr:colOff>454959</xdr:colOff>
      <xdr:row>43</xdr:row>
      <xdr:rowOff>155200</xdr:rowOff>
    </xdr:from>
    <xdr:to>
      <xdr:col>4</xdr:col>
      <xdr:colOff>759782</xdr:colOff>
      <xdr:row>46</xdr:row>
      <xdr:rowOff>81400</xdr:rowOff>
    </xdr:to>
    <xdr:sp macro="" textlink="">
      <xdr:nvSpPr>
        <xdr:cNvPr id="35" name="AutoShape 2">
          <a:hlinkClick xmlns:r="http://schemas.openxmlformats.org/officeDocument/2006/relationships" r:id="rId17"/>
          <a:extLst>
            <a:ext uri="{FF2B5EF4-FFF2-40B4-BE49-F238E27FC236}">
              <a16:creationId xmlns:a16="http://schemas.microsoft.com/office/drawing/2014/main" id="{C8394AC6-EC53-4528-B037-826FA9A367FB}"/>
            </a:ext>
          </a:extLst>
        </xdr:cNvPr>
        <xdr:cNvSpPr>
          <a:spLocks noChangeArrowheads="1"/>
        </xdr:cNvSpPr>
      </xdr:nvSpPr>
      <xdr:spPr bwMode="auto">
        <a:xfrm>
          <a:off x="1260102" y="8548406"/>
          <a:ext cx="2514039" cy="504000"/>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3.2 Pipeline asset impairment</a:t>
          </a:r>
        </a:p>
      </xdr:txBody>
    </xdr:sp>
    <xdr:clientData/>
  </xdr:twoCellAnchor>
  <xdr:twoCellAnchor>
    <xdr:from>
      <xdr:col>6</xdr:col>
      <xdr:colOff>489883</xdr:colOff>
      <xdr:row>21</xdr:row>
      <xdr:rowOff>56029</xdr:rowOff>
    </xdr:from>
    <xdr:to>
      <xdr:col>8</xdr:col>
      <xdr:colOff>781951</xdr:colOff>
      <xdr:row>24</xdr:row>
      <xdr:rowOff>16248</xdr:rowOff>
    </xdr:to>
    <xdr:sp macro="" textlink="">
      <xdr:nvSpPr>
        <xdr:cNvPr id="36" name="AutoShape 2">
          <a:hlinkClick xmlns:r="http://schemas.openxmlformats.org/officeDocument/2006/relationships" r:id="rId18"/>
          <a:extLst>
            <a:ext uri="{FF2B5EF4-FFF2-40B4-BE49-F238E27FC236}">
              <a16:creationId xmlns:a16="http://schemas.microsoft.com/office/drawing/2014/main" id="{936A826B-B78E-463E-98EB-81944F1A7235}"/>
            </a:ext>
          </a:extLst>
        </xdr:cNvPr>
        <xdr:cNvSpPr>
          <a:spLocks noChangeArrowheads="1"/>
        </xdr:cNvSpPr>
      </xdr:nvSpPr>
      <xdr:spPr bwMode="auto">
        <a:xfrm>
          <a:off x="4885764" y="4247029"/>
          <a:ext cx="2514040" cy="542925"/>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4.1 Pipelines capex</a:t>
          </a:r>
        </a:p>
      </xdr:txBody>
    </xdr:sp>
    <xdr:clientData/>
  </xdr:twoCellAnchor>
  <xdr:twoCellAnchor>
    <xdr:from>
      <xdr:col>6</xdr:col>
      <xdr:colOff>0</xdr:colOff>
      <xdr:row>37</xdr:row>
      <xdr:rowOff>0</xdr:rowOff>
    </xdr:from>
    <xdr:to>
      <xdr:col>8</xdr:col>
      <xdr:colOff>298423</xdr:colOff>
      <xdr:row>39</xdr:row>
      <xdr:rowOff>95250</xdr:rowOff>
    </xdr:to>
    <xdr:sp macro="" textlink="">
      <xdr:nvSpPr>
        <xdr:cNvPr id="22" name="AutoShape 2">
          <a:hlinkClick xmlns:r="http://schemas.openxmlformats.org/officeDocument/2006/relationships" r:id="rId19"/>
          <a:extLst>
            <a:ext uri="{FF2B5EF4-FFF2-40B4-BE49-F238E27FC236}">
              <a16:creationId xmlns:a16="http://schemas.microsoft.com/office/drawing/2014/main" id="{A3B52DE3-C7B3-42A6-969B-55BE06ECE458}"/>
            </a:ext>
          </a:extLst>
        </xdr:cNvPr>
        <xdr:cNvSpPr>
          <a:spLocks noChangeArrowheads="1"/>
        </xdr:cNvSpPr>
      </xdr:nvSpPr>
      <xdr:spPr bwMode="auto">
        <a:xfrm>
          <a:off x="4400550" y="7248525"/>
          <a:ext cx="2524125" cy="476250"/>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Amendment record</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762000</xdr:colOff>
      <xdr:row>1</xdr:row>
      <xdr:rowOff>3251</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252A3415-5FE8-4B9B-8B7D-631D6C164810}"/>
            </a:ext>
          </a:extLst>
        </xdr:cNvPr>
        <xdr:cNvSpPr>
          <a:spLocks noChangeArrowheads="1"/>
        </xdr:cNvSpPr>
      </xdr:nvSpPr>
      <xdr:spPr bwMode="auto">
        <a:xfrm>
          <a:off x="0" y="0"/>
          <a:ext cx="762000" cy="26670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pSp>
      <xdr:nvGrpSpPr>
        <xdr:cNvPr id="86328" name="Group 1">
          <a:extLst>
            <a:ext uri="{FF2B5EF4-FFF2-40B4-BE49-F238E27FC236}">
              <a16:creationId xmlns:a16="http://schemas.microsoft.com/office/drawing/2014/main" id="{431130C7-7D8F-4CA4-A392-E6EFC1F70B02}"/>
            </a:ext>
          </a:extLst>
        </xdr:cNvPr>
        <xdr:cNvGrpSpPr>
          <a:grpSpLocks/>
        </xdr:cNvGrpSpPr>
      </xdr:nvGrpSpPr>
      <xdr:grpSpPr bwMode="auto">
        <a:xfrm>
          <a:off x="0" y="0"/>
          <a:ext cx="800100" cy="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3456FA70-291F-431A-885C-C067FF005421}"/>
              </a:ext>
            </a:extLst>
          </xdr:cNvPr>
          <xdr:cNvSpPr>
            <a:spLocks noChangeArrowheads="1"/>
          </xdr:cNvSpPr>
        </xdr:nvSpPr>
        <xdr:spPr bwMode="auto">
          <a:xfrm>
            <a:off x="-685588802175"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86334" name="Picture 3">
            <a:extLst>
              <a:ext uri="{FF2B5EF4-FFF2-40B4-BE49-F238E27FC236}">
                <a16:creationId xmlns:a16="http://schemas.microsoft.com/office/drawing/2014/main" id="{AEF26234-4553-4DDD-809F-BAE204D217A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0</xdr:colOff>
      <xdr:row>0</xdr:row>
      <xdr:rowOff>0</xdr:rowOff>
    </xdr:to>
    <xdr:grpSp>
      <xdr:nvGrpSpPr>
        <xdr:cNvPr id="86329" name="Group 7">
          <a:extLst>
            <a:ext uri="{FF2B5EF4-FFF2-40B4-BE49-F238E27FC236}">
              <a16:creationId xmlns:a16="http://schemas.microsoft.com/office/drawing/2014/main" id="{F3A96AA8-5336-49A5-BC03-1EDA71BA2230}"/>
            </a:ext>
          </a:extLst>
        </xdr:cNvPr>
        <xdr:cNvGrpSpPr>
          <a:grpSpLocks/>
        </xdr:cNvGrpSpPr>
      </xdr:nvGrpSpPr>
      <xdr:grpSpPr bwMode="auto">
        <a:xfrm>
          <a:off x="0" y="0"/>
          <a:ext cx="800100" cy="0"/>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482AE918-6A9D-4C48-9339-96026A98D535}"/>
              </a:ext>
            </a:extLst>
          </xdr:cNvPr>
          <xdr:cNvSpPr>
            <a:spLocks noChangeArrowheads="1"/>
          </xdr:cNvSpPr>
        </xdr:nvSpPr>
        <xdr:spPr bwMode="auto">
          <a:xfrm>
            <a:off x="-685588802175"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86332" name="Picture 9">
            <a:extLst>
              <a:ext uri="{FF2B5EF4-FFF2-40B4-BE49-F238E27FC236}">
                <a16:creationId xmlns:a16="http://schemas.microsoft.com/office/drawing/2014/main" id="{027AEE68-BC93-4FF0-B0C8-64E7F0FAC4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0</xdr:col>
      <xdr:colOff>762000</xdr:colOff>
      <xdr:row>1</xdr:row>
      <xdr:rowOff>1922</xdr:rowOff>
    </xdr:to>
    <xdr:sp macro="" textlink="">
      <xdr:nvSpPr>
        <xdr:cNvPr id="8" name="AutoShape 45">
          <a:hlinkClick xmlns:r="http://schemas.openxmlformats.org/officeDocument/2006/relationships" r:id="rId1"/>
          <a:extLst>
            <a:ext uri="{FF2B5EF4-FFF2-40B4-BE49-F238E27FC236}">
              <a16:creationId xmlns:a16="http://schemas.microsoft.com/office/drawing/2014/main" id="{7B825A07-7F69-4480-8677-C827831707D9}"/>
            </a:ext>
          </a:extLst>
        </xdr:cNvPr>
        <xdr:cNvSpPr>
          <a:spLocks noChangeArrowheads="1"/>
        </xdr:cNvSpPr>
      </xdr:nvSpPr>
      <xdr:spPr bwMode="auto">
        <a:xfrm>
          <a:off x="0" y="0"/>
          <a:ext cx="762000" cy="26670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1</xdr:row>
      <xdr:rowOff>714</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E2885DFD-89A5-4B14-A3B0-BE005020FF93}"/>
            </a:ext>
          </a:extLst>
        </xdr:cNvPr>
        <xdr:cNvSpPr>
          <a:spLocks noChangeArrowheads="1"/>
        </xdr:cNvSpPr>
      </xdr:nvSpPr>
      <xdr:spPr bwMode="auto">
        <a:xfrm>
          <a:off x="0" y="0"/>
          <a:ext cx="762000" cy="26670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762000</xdr:colOff>
      <xdr:row>1</xdr:row>
      <xdr:rowOff>3251</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15925C4B-0CFB-4E2C-BDDE-6B1272B67973}"/>
            </a:ext>
          </a:extLst>
        </xdr:cNvPr>
        <xdr:cNvSpPr>
          <a:spLocks noChangeArrowheads="1"/>
        </xdr:cNvSpPr>
      </xdr:nvSpPr>
      <xdr:spPr bwMode="auto">
        <a:xfrm>
          <a:off x="0" y="0"/>
          <a:ext cx="762000" cy="26670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1</xdr:row>
      <xdr:rowOff>6350</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CB60BD79-EC2E-42BA-9875-5314210853CE}"/>
            </a:ext>
          </a:extLst>
        </xdr:cNvPr>
        <xdr:cNvSpPr>
          <a:spLocks noChangeArrowheads="1"/>
        </xdr:cNvSpPr>
      </xdr:nvSpPr>
      <xdr:spPr bwMode="auto">
        <a:xfrm>
          <a:off x="0" y="0"/>
          <a:ext cx="762000" cy="26670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762000</xdr:colOff>
      <xdr:row>1</xdr:row>
      <xdr:rowOff>3251</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BAD0F2B9-AACA-4CB5-BEEB-819CB71B7576}"/>
            </a:ext>
          </a:extLst>
        </xdr:cNvPr>
        <xdr:cNvSpPr>
          <a:spLocks noChangeArrowheads="1"/>
        </xdr:cNvSpPr>
      </xdr:nvSpPr>
      <xdr:spPr bwMode="auto">
        <a:xfrm>
          <a:off x="0" y="0"/>
          <a:ext cx="762000" cy="26670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762000</xdr:colOff>
      <xdr:row>1</xdr:row>
      <xdr:rowOff>3251</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FFB0B076-CD3C-4F3F-AA00-8C13CC7A7D80}"/>
            </a:ext>
          </a:extLst>
        </xdr:cNvPr>
        <xdr:cNvSpPr>
          <a:spLocks noChangeArrowheads="1"/>
        </xdr:cNvSpPr>
      </xdr:nvSpPr>
      <xdr:spPr bwMode="auto">
        <a:xfrm>
          <a:off x="0" y="0"/>
          <a:ext cx="762000" cy="26670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pSp>
      <xdr:nvGrpSpPr>
        <xdr:cNvPr id="85377" name="Group 1">
          <a:extLst>
            <a:ext uri="{FF2B5EF4-FFF2-40B4-BE49-F238E27FC236}">
              <a16:creationId xmlns:a16="http://schemas.microsoft.com/office/drawing/2014/main" id="{086A0AAC-7152-477E-8601-CECFFB56B9DC}"/>
            </a:ext>
          </a:extLst>
        </xdr:cNvPr>
        <xdr:cNvGrpSpPr>
          <a:grpSpLocks/>
        </xdr:cNvGrpSpPr>
      </xdr:nvGrpSpPr>
      <xdr:grpSpPr bwMode="auto">
        <a:xfrm>
          <a:off x="0" y="0"/>
          <a:ext cx="800100" cy="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FF3EBEF5-3CE7-4299-8E87-1D699EA38E8F}"/>
              </a:ext>
            </a:extLst>
          </xdr:cNvPr>
          <xdr:cNvSpPr>
            <a:spLocks noChangeArrowheads="1"/>
          </xdr:cNvSpPr>
        </xdr:nvSpPr>
        <xdr:spPr bwMode="auto">
          <a:xfrm>
            <a:off x="-685588802175"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85383" name="Picture 3">
            <a:extLst>
              <a:ext uri="{FF2B5EF4-FFF2-40B4-BE49-F238E27FC236}">
                <a16:creationId xmlns:a16="http://schemas.microsoft.com/office/drawing/2014/main" id="{6FD04220-798E-4FE6-BB3D-956C79B35F8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0</xdr:colOff>
      <xdr:row>0</xdr:row>
      <xdr:rowOff>0</xdr:rowOff>
    </xdr:to>
    <xdr:grpSp>
      <xdr:nvGrpSpPr>
        <xdr:cNvPr id="85378" name="Group 7">
          <a:extLst>
            <a:ext uri="{FF2B5EF4-FFF2-40B4-BE49-F238E27FC236}">
              <a16:creationId xmlns:a16="http://schemas.microsoft.com/office/drawing/2014/main" id="{85D69BC5-8FC9-487E-BB62-B60D6DC21D6C}"/>
            </a:ext>
          </a:extLst>
        </xdr:cNvPr>
        <xdr:cNvGrpSpPr>
          <a:grpSpLocks/>
        </xdr:cNvGrpSpPr>
      </xdr:nvGrpSpPr>
      <xdr:grpSpPr bwMode="auto">
        <a:xfrm>
          <a:off x="0" y="0"/>
          <a:ext cx="800100" cy="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58FC7AB7-3141-4330-9CFA-3CDC10B906ED}"/>
              </a:ext>
            </a:extLst>
          </xdr:cNvPr>
          <xdr:cNvSpPr>
            <a:spLocks noChangeArrowheads="1"/>
          </xdr:cNvSpPr>
        </xdr:nvSpPr>
        <xdr:spPr bwMode="auto">
          <a:xfrm>
            <a:off x="-685588802175"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85381" name="Picture 9">
            <a:extLst>
              <a:ext uri="{FF2B5EF4-FFF2-40B4-BE49-F238E27FC236}">
                <a16:creationId xmlns:a16="http://schemas.microsoft.com/office/drawing/2014/main" id="{F718DD52-BF5F-4400-A39F-91619888004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0</xdr:col>
      <xdr:colOff>762000</xdr:colOff>
      <xdr:row>1</xdr:row>
      <xdr:rowOff>3251</xdr:rowOff>
    </xdr:to>
    <xdr:sp macro="" textlink="">
      <xdr:nvSpPr>
        <xdr:cNvPr id="8" name="AutoShape 45">
          <a:hlinkClick xmlns:r="http://schemas.openxmlformats.org/officeDocument/2006/relationships" r:id="rId1"/>
          <a:extLst>
            <a:ext uri="{FF2B5EF4-FFF2-40B4-BE49-F238E27FC236}">
              <a16:creationId xmlns:a16="http://schemas.microsoft.com/office/drawing/2014/main" id="{2ED2A078-6536-40A5-A451-A009BDEC7497}"/>
            </a:ext>
          </a:extLst>
        </xdr:cNvPr>
        <xdr:cNvSpPr>
          <a:spLocks noChangeArrowheads="1"/>
        </xdr:cNvSpPr>
      </xdr:nvSpPr>
      <xdr:spPr bwMode="auto">
        <a:xfrm>
          <a:off x="0" y="0"/>
          <a:ext cx="762000" cy="26670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726786</xdr:colOff>
      <xdr:row>0</xdr:row>
      <xdr:rowOff>136663</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EF2D9D31-A469-4951-95C8-03862FCDB0C3}"/>
            </a:ext>
          </a:extLst>
        </xdr:cNvPr>
        <xdr:cNvSpPr>
          <a:spLocks noChangeArrowheads="1"/>
        </xdr:cNvSpPr>
      </xdr:nvSpPr>
      <xdr:spPr bwMode="auto">
        <a:xfrm>
          <a:off x="0" y="0"/>
          <a:ext cx="733425" cy="142875"/>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pSp>
      <xdr:nvGrpSpPr>
        <xdr:cNvPr id="82306" name="Group 1">
          <a:extLst>
            <a:ext uri="{FF2B5EF4-FFF2-40B4-BE49-F238E27FC236}">
              <a16:creationId xmlns:a16="http://schemas.microsoft.com/office/drawing/2014/main" id="{154330C3-3921-48A4-BDC0-FF96A3A63A47}"/>
            </a:ext>
          </a:extLst>
        </xdr:cNvPr>
        <xdr:cNvGrpSpPr>
          <a:grpSpLocks/>
        </xdr:cNvGrpSpPr>
      </xdr:nvGrpSpPr>
      <xdr:grpSpPr bwMode="auto">
        <a:xfrm>
          <a:off x="0" y="0"/>
          <a:ext cx="800100" cy="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21622191-1234-4E8F-8563-269EC6819A37}"/>
              </a:ext>
            </a:extLst>
          </xdr:cNvPr>
          <xdr:cNvSpPr>
            <a:spLocks noChangeArrowheads="1"/>
          </xdr:cNvSpPr>
        </xdr:nvSpPr>
        <xdr:spPr bwMode="auto">
          <a:xfrm>
            <a:off x="-685588802175"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82312" name="Picture 3">
            <a:extLst>
              <a:ext uri="{FF2B5EF4-FFF2-40B4-BE49-F238E27FC236}">
                <a16:creationId xmlns:a16="http://schemas.microsoft.com/office/drawing/2014/main" id="{939D8A06-A585-4726-9485-4E031675B04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0</xdr:colOff>
      <xdr:row>0</xdr:row>
      <xdr:rowOff>0</xdr:rowOff>
    </xdr:to>
    <xdr:grpSp>
      <xdr:nvGrpSpPr>
        <xdr:cNvPr id="82307" name="Group 7">
          <a:extLst>
            <a:ext uri="{FF2B5EF4-FFF2-40B4-BE49-F238E27FC236}">
              <a16:creationId xmlns:a16="http://schemas.microsoft.com/office/drawing/2014/main" id="{0691F695-BD4A-446F-9D0C-A4136285C360}"/>
            </a:ext>
          </a:extLst>
        </xdr:cNvPr>
        <xdr:cNvGrpSpPr>
          <a:grpSpLocks/>
        </xdr:cNvGrpSpPr>
      </xdr:nvGrpSpPr>
      <xdr:grpSpPr bwMode="auto">
        <a:xfrm>
          <a:off x="0" y="0"/>
          <a:ext cx="800100" cy="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237EDD0B-7BE9-4FCD-B269-2ABF731EBA31}"/>
              </a:ext>
            </a:extLst>
          </xdr:cNvPr>
          <xdr:cNvSpPr>
            <a:spLocks noChangeArrowheads="1"/>
          </xdr:cNvSpPr>
        </xdr:nvSpPr>
        <xdr:spPr bwMode="auto">
          <a:xfrm>
            <a:off x="-685588802175"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82310" name="Picture 9">
            <a:extLst>
              <a:ext uri="{FF2B5EF4-FFF2-40B4-BE49-F238E27FC236}">
                <a16:creationId xmlns:a16="http://schemas.microsoft.com/office/drawing/2014/main" id="{BD8D18A0-8246-4EB3-A572-7F4C28649DB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0</xdr:col>
      <xdr:colOff>726786</xdr:colOff>
      <xdr:row>0</xdr:row>
      <xdr:rowOff>142875</xdr:rowOff>
    </xdr:to>
    <xdr:sp macro="" textlink="">
      <xdr:nvSpPr>
        <xdr:cNvPr id="8" name="AutoShape 45">
          <a:hlinkClick xmlns:r="http://schemas.openxmlformats.org/officeDocument/2006/relationships" r:id="rId1"/>
          <a:extLst>
            <a:ext uri="{FF2B5EF4-FFF2-40B4-BE49-F238E27FC236}">
              <a16:creationId xmlns:a16="http://schemas.microsoft.com/office/drawing/2014/main" id="{8FFEB11B-2374-43CC-9C59-31B721CB0C36}"/>
            </a:ext>
          </a:extLst>
        </xdr:cNvPr>
        <xdr:cNvSpPr>
          <a:spLocks noChangeArrowheads="1"/>
        </xdr:cNvSpPr>
      </xdr:nvSpPr>
      <xdr:spPr bwMode="auto">
        <a:xfrm>
          <a:off x="0" y="0"/>
          <a:ext cx="733425" cy="142875"/>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pSp>
      <xdr:nvGrpSpPr>
        <xdr:cNvPr id="83329" name="Group 1">
          <a:extLst>
            <a:ext uri="{FF2B5EF4-FFF2-40B4-BE49-F238E27FC236}">
              <a16:creationId xmlns:a16="http://schemas.microsoft.com/office/drawing/2014/main" id="{0E699835-5456-4800-AE05-340B1CB4AE5F}"/>
            </a:ext>
          </a:extLst>
        </xdr:cNvPr>
        <xdr:cNvGrpSpPr>
          <a:grpSpLocks/>
        </xdr:cNvGrpSpPr>
      </xdr:nvGrpSpPr>
      <xdr:grpSpPr bwMode="auto">
        <a:xfrm>
          <a:off x="0" y="0"/>
          <a:ext cx="800100" cy="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9DECBBEA-5420-4A45-ACCF-A8C9B0A07EFA}"/>
              </a:ext>
            </a:extLst>
          </xdr:cNvPr>
          <xdr:cNvSpPr>
            <a:spLocks noChangeArrowheads="1"/>
          </xdr:cNvSpPr>
        </xdr:nvSpPr>
        <xdr:spPr bwMode="auto">
          <a:xfrm>
            <a:off x="-685588802175"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83335" name="Picture 3">
            <a:extLst>
              <a:ext uri="{FF2B5EF4-FFF2-40B4-BE49-F238E27FC236}">
                <a16:creationId xmlns:a16="http://schemas.microsoft.com/office/drawing/2014/main" id="{642ABF14-245B-447E-98AA-4BD65378EA1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28575</xdr:colOff>
      <xdr:row>0</xdr:row>
      <xdr:rowOff>41275</xdr:rowOff>
    </xdr:from>
    <xdr:to>
      <xdr:col>0</xdr:col>
      <xdr:colOff>762158</xdr:colOff>
      <xdr:row>0</xdr:row>
      <xdr:rowOff>194355</xdr:rowOff>
    </xdr:to>
    <xdr:sp macro="" textlink="">
      <xdr:nvSpPr>
        <xdr:cNvPr id="6" name="AutoShape 45">
          <a:hlinkClick xmlns:r="http://schemas.openxmlformats.org/officeDocument/2006/relationships" r:id="rId1"/>
          <a:extLst>
            <a:ext uri="{FF2B5EF4-FFF2-40B4-BE49-F238E27FC236}">
              <a16:creationId xmlns:a16="http://schemas.microsoft.com/office/drawing/2014/main" id="{114242FA-43BC-450F-B37B-8C0D4F8FF92F}"/>
            </a:ext>
          </a:extLst>
        </xdr:cNvPr>
        <xdr:cNvSpPr>
          <a:spLocks noChangeArrowheads="1"/>
        </xdr:cNvSpPr>
      </xdr:nvSpPr>
      <xdr:spPr bwMode="auto">
        <a:xfrm>
          <a:off x="28575" y="47625"/>
          <a:ext cx="733425" cy="142875"/>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0</xdr:colOff>
      <xdr:row>0</xdr:row>
      <xdr:rowOff>0</xdr:rowOff>
    </xdr:from>
    <xdr:to>
      <xdr:col>1</xdr:col>
      <xdr:colOff>0</xdr:colOff>
      <xdr:row>0</xdr:row>
      <xdr:rowOff>0</xdr:rowOff>
    </xdr:to>
    <xdr:grpSp>
      <xdr:nvGrpSpPr>
        <xdr:cNvPr id="83331" name="Group 7">
          <a:extLst>
            <a:ext uri="{FF2B5EF4-FFF2-40B4-BE49-F238E27FC236}">
              <a16:creationId xmlns:a16="http://schemas.microsoft.com/office/drawing/2014/main" id="{EBC84342-4890-41E0-98EB-41214E10DE35}"/>
            </a:ext>
          </a:extLst>
        </xdr:cNvPr>
        <xdr:cNvGrpSpPr>
          <a:grpSpLocks/>
        </xdr:cNvGrpSpPr>
      </xdr:nvGrpSpPr>
      <xdr:grpSpPr bwMode="auto">
        <a:xfrm>
          <a:off x="0" y="0"/>
          <a:ext cx="800100" cy="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F26EEF76-C406-496F-90C5-9BA36352599C}"/>
              </a:ext>
            </a:extLst>
          </xdr:cNvPr>
          <xdr:cNvSpPr>
            <a:spLocks noChangeArrowheads="1"/>
          </xdr:cNvSpPr>
        </xdr:nvSpPr>
        <xdr:spPr bwMode="auto">
          <a:xfrm>
            <a:off x="-685588802175"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83333" name="Picture 9">
            <a:extLst>
              <a:ext uri="{FF2B5EF4-FFF2-40B4-BE49-F238E27FC236}">
                <a16:creationId xmlns:a16="http://schemas.microsoft.com/office/drawing/2014/main" id="{9B39E1F9-73E0-40B5-8B45-8B8D8EF3E13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726786</xdr:colOff>
      <xdr:row>0</xdr:row>
      <xdr:rowOff>136663</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FA67910F-370C-47B8-983B-540751A253C7}"/>
            </a:ext>
          </a:extLst>
        </xdr:cNvPr>
        <xdr:cNvSpPr>
          <a:spLocks noChangeArrowheads="1"/>
        </xdr:cNvSpPr>
      </xdr:nvSpPr>
      <xdr:spPr bwMode="auto">
        <a:xfrm>
          <a:off x="0" y="0"/>
          <a:ext cx="733425" cy="142875"/>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726786</xdr:colOff>
      <xdr:row>0</xdr:row>
      <xdr:rowOff>136663</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92F66F26-EDCA-4FF6-8C68-4DD7FB6434B8}"/>
            </a:ext>
          </a:extLst>
        </xdr:cNvPr>
        <xdr:cNvSpPr>
          <a:spLocks noChangeArrowheads="1"/>
        </xdr:cNvSpPr>
      </xdr:nvSpPr>
      <xdr:spPr bwMode="auto">
        <a:xfrm>
          <a:off x="0" y="0"/>
          <a:ext cx="733425" cy="142875"/>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pSp>
      <xdr:nvGrpSpPr>
        <xdr:cNvPr id="84353" name="Group 1">
          <a:extLst>
            <a:ext uri="{FF2B5EF4-FFF2-40B4-BE49-F238E27FC236}">
              <a16:creationId xmlns:a16="http://schemas.microsoft.com/office/drawing/2014/main" id="{B6A847F4-F254-4323-9239-32E41D4C7DF6}"/>
            </a:ext>
          </a:extLst>
        </xdr:cNvPr>
        <xdr:cNvGrpSpPr>
          <a:grpSpLocks/>
        </xdr:cNvGrpSpPr>
      </xdr:nvGrpSpPr>
      <xdr:grpSpPr bwMode="auto">
        <a:xfrm>
          <a:off x="0" y="0"/>
          <a:ext cx="800100" cy="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8B2C1199-0055-4468-949F-2346880A37E6}"/>
              </a:ext>
            </a:extLst>
          </xdr:cNvPr>
          <xdr:cNvSpPr>
            <a:spLocks noChangeArrowheads="1"/>
          </xdr:cNvSpPr>
        </xdr:nvSpPr>
        <xdr:spPr bwMode="auto">
          <a:xfrm>
            <a:off x="-685588802175"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84359" name="Picture 3">
            <a:extLst>
              <a:ext uri="{FF2B5EF4-FFF2-40B4-BE49-F238E27FC236}">
                <a16:creationId xmlns:a16="http://schemas.microsoft.com/office/drawing/2014/main" id="{D72AB6F6-3CB5-4896-8DB5-8EFED3288C4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0</xdr:colOff>
      <xdr:row>0</xdr:row>
      <xdr:rowOff>0</xdr:rowOff>
    </xdr:to>
    <xdr:grpSp>
      <xdr:nvGrpSpPr>
        <xdr:cNvPr id="84354" name="Group 7">
          <a:extLst>
            <a:ext uri="{FF2B5EF4-FFF2-40B4-BE49-F238E27FC236}">
              <a16:creationId xmlns:a16="http://schemas.microsoft.com/office/drawing/2014/main" id="{42CBBFDA-E560-4740-921A-9CEE5FAE09B2}"/>
            </a:ext>
          </a:extLst>
        </xdr:cNvPr>
        <xdr:cNvGrpSpPr>
          <a:grpSpLocks/>
        </xdr:cNvGrpSpPr>
      </xdr:nvGrpSpPr>
      <xdr:grpSpPr bwMode="auto">
        <a:xfrm>
          <a:off x="0" y="0"/>
          <a:ext cx="800100" cy="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A2FB61E5-276E-4F25-9CA7-08F7CEFA6DB7}"/>
              </a:ext>
            </a:extLst>
          </xdr:cNvPr>
          <xdr:cNvSpPr>
            <a:spLocks noChangeArrowheads="1"/>
          </xdr:cNvSpPr>
        </xdr:nvSpPr>
        <xdr:spPr bwMode="auto">
          <a:xfrm>
            <a:off x="-685588802175"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84357" name="Picture 9">
            <a:extLst>
              <a:ext uri="{FF2B5EF4-FFF2-40B4-BE49-F238E27FC236}">
                <a16:creationId xmlns:a16="http://schemas.microsoft.com/office/drawing/2014/main" id="{C573B451-EABF-4C27-92FA-A8005AF24CF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0</xdr:col>
      <xdr:colOff>726786</xdr:colOff>
      <xdr:row>0</xdr:row>
      <xdr:rowOff>136663</xdr:rowOff>
    </xdr:to>
    <xdr:sp macro="" textlink="">
      <xdr:nvSpPr>
        <xdr:cNvPr id="8" name="AutoShape 45">
          <a:hlinkClick xmlns:r="http://schemas.openxmlformats.org/officeDocument/2006/relationships" r:id="rId1"/>
          <a:extLst>
            <a:ext uri="{FF2B5EF4-FFF2-40B4-BE49-F238E27FC236}">
              <a16:creationId xmlns:a16="http://schemas.microsoft.com/office/drawing/2014/main" id="{335BE68B-CD6F-4F7E-8F42-B8B9D5B88991}"/>
            </a:ext>
          </a:extLst>
        </xdr:cNvPr>
        <xdr:cNvSpPr>
          <a:spLocks noChangeArrowheads="1"/>
        </xdr:cNvSpPr>
      </xdr:nvSpPr>
      <xdr:spPr bwMode="auto">
        <a:xfrm>
          <a:off x="0" y="0"/>
          <a:ext cx="733425" cy="142875"/>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669795</xdr:colOff>
      <xdr:row>0</xdr:row>
      <xdr:rowOff>152400</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B9AD0B5F-7DED-4974-A024-0553C630F3B3}"/>
            </a:ext>
          </a:extLst>
        </xdr:cNvPr>
        <xdr:cNvSpPr>
          <a:spLocks noChangeArrowheads="1"/>
        </xdr:cNvSpPr>
      </xdr:nvSpPr>
      <xdr:spPr bwMode="auto">
        <a:xfrm>
          <a:off x="0" y="0"/>
          <a:ext cx="666750" cy="15240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511343</xdr:colOff>
      <xdr:row>0</xdr:row>
      <xdr:rowOff>152400</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D0B732C2-2FFB-4729-8815-897E282005DE}"/>
            </a:ext>
          </a:extLst>
        </xdr:cNvPr>
        <xdr:cNvSpPr>
          <a:spLocks noChangeArrowheads="1"/>
        </xdr:cNvSpPr>
      </xdr:nvSpPr>
      <xdr:spPr bwMode="auto">
        <a:xfrm>
          <a:off x="1" y="0"/>
          <a:ext cx="514350" cy="15240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726786</xdr:colOff>
      <xdr:row>0</xdr:row>
      <xdr:rowOff>136663</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D78C0341-4938-4834-8A8E-76F4256F187B}"/>
            </a:ext>
          </a:extLst>
        </xdr:cNvPr>
        <xdr:cNvSpPr>
          <a:spLocks noChangeArrowheads="1"/>
        </xdr:cNvSpPr>
      </xdr:nvSpPr>
      <xdr:spPr bwMode="auto">
        <a:xfrm>
          <a:off x="0" y="0"/>
          <a:ext cx="733425" cy="142875"/>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rvpwxfs01\home$\Documents%20and%20Settings\Kjo\Local%20Settings\Temporary%20Internet%20Files\OLK7B3\ARC%20Compliance%20Model%20-%202010-11%20ActewAG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utcomes"/>
      <sheetName val="MAAR"/>
      <sheetName val="Price Limits"/>
      <sheetName val="Trans"/>
      <sheetName val="DUOS (t)"/>
      <sheetName val="TUOS (t)"/>
      <sheetName val="CPT (t)"/>
      <sheetName val="MSR (t)"/>
      <sheetName val="NUOS (t)"/>
      <sheetName val="DUOS (t-1)"/>
      <sheetName val="Q (ct-1) act"/>
      <sheetName val="RE (ct)"/>
      <sheetName val="RE (ct-1)"/>
      <sheetName val="Q (ct-1) adj (ct)"/>
      <sheetName val="Q (ct-1) adj (ct-1)"/>
      <sheetName val="ACS (t)"/>
    </sheetNames>
    <sheetDataSet>
      <sheetData sheetId="0" refreshError="1"/>
      <sheetData sheetId="1" refreshError="1">
        <row r="2">
          <cell r="B2" t="str">
            <v>ActewAGL</v>
          </cell>
        </row>
        <row r="3">
          <cell r="B3">
            <v>2011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G30" totalsRowShown="0" headerRowDxfId="8" dataDxfId="7">
  <autoFilter ref="A1:G30" xr:uid="{00000000-0009-0000-0100-000001000000}"/>
  <tableColumns count="7">
    <tableColumn id="1" xr3:uid="{00000000-0010-0000-0000-000001000000}" name="Date" dataDxfId="6"/>
    <tableColumn id="2" xr3:uid="{00000000-0010-0000-0000-000002000000}" name="AER amendment#" dataDxfId="5"/>
    <tableColumn id="3" xr3:uid="{00000000-0010-0000-0000-000003000000}" name="Worksheet" dataDxfId="4"/>
    <tableColumn id="4" xr3:uid="{00000000-0010-0000-0000-000004000000}" name="Table" dataDxfId="3"/>
    <tableColumn id="5" xr3:uid="{00000000-0010-0000-0000-000005000000}" name="Cell" dataDxfId="2"/>
    <tableColumn id="6" xr3:uid="{00000000-0010-0000-0000-000006000000}" name="Change" dataDxfId="1"/>
    <tableColumn id="7" xr3:uid="{00000000-0010-0000-0000-000007000000}" name="Reason"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C0C0C0">
            <a:alpha val="89803"/>
          </a:srgbClr>
        </a:solidFill>
        <a:ln>
          <a:noFill/>
        </a:ln>
        <a:effectLst/>
      </a:spPr>
      <a:bodyPr vertOverflow="clip" wrap="square" lIns="180000" tIns="46800" rIns="180000" bIns="46800"/>
      <a:lstStyle/>
    </a:spDef>
    <a:lnDef>
      <a:spPr bwMode="auto">
        <a:xfrm>
          <a:off x="0" y="0"/>
          <a:ext cx="1" cy="1"/>
        </a:xfrm>
        <a:custGeom>
          <a:avLst/>
          <a:gdLst/>
          <a:ahLst/>
          <a:cxnLst/>
          <a:rect l="0" t="0" r="0" b="0"/>
          <a:pathLst/>
        </a:custGeom>
        <a:solidFill>
          <a:srgbClr val="C0C0C0">
            <a:alpha val="89803"/>
          </a:srgbClr>
        </a:solidFill>
        <a:ln>
          <a:noFill/>
        </a:ln>
        <a:effectLst/>
      </a:spPr>
      <a:bodyPr vertOverflow="clip" wrap="square" lIns="180000" tIns="46800" rIns="180000" bIns="46800"/>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mailto:James.Harding@jemena.com.au" TargetMode="External"/><Relationship Id="rId4" Type="http://schemas.openxmlformats.org/officeDocument/2006/relationships/customProperty" Target="../customProperty2.bin"/></Relationships>
</file>

<file path=xl/worksheets/_rels/sheet10.xml.rels><?xml version="1.0" encoding="UTF-8" standalone="yes"?>
<Relationships xmlns="http://schemas.openxmlformats.org/package/2006/relationships"><Relationship Id="rId3" Type="http://schemas.openxmlformats.org/officeDocument/2006/relationships/customProperty" Target="../customProperty20.bin"/><Relationship Id="rId2" Type="http://schemas.openxmlformats.org/officeDocument/2006/relationships/customProperty" Target="../customProperty19.bin"/><Relationship Id="rId1" Type="http://schemas.openxmlformats.org/officeDocument/2006/relationships/printerSettings" Target="../printerSettings/printerSettings10.bin"/><Relationship Id="rId4"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ustomProperty" Target="../customProperty22.bin"/><Relationship Id="rId2" Type="http://schemas.openxmlformats.org/officeDocument/2006/relationships/customProperty" Target="../customProperty21.bin"/><Relationship Id="rId1" Type="http://schemas.openxmlformats.org/officeDocument/2006/relationships/printerSettings" Target="../printerSettings/printerSettings11.bin"/><Relationship Id="rId4"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ustomProperty" Target="../customProperty24.bin"/><Relationship Id="rId2" Type="http://schemas.openxmlformats.org/officeDocument/2006/relationships/customProperty" Target="../customProperty23.bin"/><Relationship Id="rId1" Type="http://schemas.openxmlformats.org/officeDocument/2006/relationships/printerSettings" Target="../printerSettings/printerSettings12.bin"/><Relationship Id="rId4"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ustomProperty" Target="../customProperty26.bin"/><Relationship Id="rId2" Type="http://schemas.openxmlformats.org/officeDocument/2006/relationships/customProperty" Target="../customProperty25.bin"/><Relationship Id="rId1" Type="http://schemas.openxmlformats.org/officeDocument/2006/relationships/printerSettings" Target="../printerSettings/printerSettings13.bin"/><Relationship Id="rId4"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ustomProperty" Target="../customProperty28.bin"/><Relationship Id="rId2" Type="http://schemas.openxmlformats.org/officeDocument/2006/relationships/customProperty" Target="../customProperty27.bin"/><Relationship Id="rId1" Type="http://schemas.openxmlformats.org/officeDocument/2006/relationships/printerSettings" Target="../printerSettings/printerSettings14.bin"/><Relationship Id="rId4"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ustomProperty" Target="../customProperty30.bin"/><Relationship Id="rId2" Type="http://schemas.openxmlformats.org/officeDocument/2006/relationships/customProperty" Target="../customProperty29.bin"/><Relationship Id="rId1" Type="http://schemas.openxmlformats.org/officeDocument/2006/relationships/printerSettings" Target="../printerSettings/printerSettings15.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ustomProperty" Target="../customProperty32.bin"/><Relationship Id="rId2" Type="http://schemas.openxmlformats.org/officeDocument/2006/relationships/customProperty" Target="../customProperty31.bin"/><Relationship Id="rId1" Type="http://schemas.openxmlformats.org/officeDocument/2006/relationships/printerSettings" Target="../printerSettings/printerSettings16.bin"/><Relationship Id="rId4"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ustomProperty" Target="../customProperty34.bin"/><Relationship Id="rId2" Type="http://schemas.openxmlformats.org/officeDocument/2006/relationships/customProperty" Target="../customProperty33.bin"/><Relationship Id="rId1" Type="http://schemas.openxmlformats.org/officeDocument/2006/relationships/printerSettings" Target="../printerSettings/printerSettings17.bin"/><Relationship Id="rId4"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ustomProperty" Target="../customProperty36.bin"/><Relationship Id="rId2" Type="http://schemas.openxmlformats.org/officeDocument/2006/relationships/customProperty" Target="../customProperty35.bin"/><Relationship Id="rId1" Type="http://schemas.openxmlformats.org/officeDocument/2006/relationships/printerSettings" Target="../printerSettings/printerSettings18.bin"/><Relationship Id="rId4"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3" Type="http://schemas.openxmlformats.org/officeDocument/2006/relationships/customProperty" Target="../customProperty38.bin"/><Relationship Id="rId2" Type="http://schemas.openxmlformats.org/officeDocument/2006/relationships/customProperty" Target="../customProperty37.bin"/><Relationship Id="rId1" Type="http://schemas.openxmlformats.org/officeDocument/2006/relationships/printerSettings" Target="../printerSettings/printerSettings19.bin"/><Relationship Id="rId4"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2.bin"/><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customProperty" Target="../customProperty40.bin"/><Relationship Id="rId2" Type="http://schemas.openxmlformats.org/officeDocument/2006/relationships/customProperty" Target="../customProperty39.bin"/><Relationship Id="rId1" Type="http://schemas.openxmlformats.org/officeDocument/2006/relationships/printerSettings" Target="../printerSettings/printerSettings20.bin"/><Relationship Id="rId4" Type="http://schemas.openxmlformats.org/officeDocument/2006/relationships/table" Target="../tables/table1.xml"/></Relationships>
</file>

<file path=xl/worksheets/_rels/sheet21.xml.rels><?xml version="1.0" encoding="UTF-8" standalone="yes"?>
<Relationships xmlns="http://schemas.openxmlformats.org/package/2006/relationships"><Relationship Id="rId3" Type="http://schemas.openxmlformats.org/officeDocument/2006/relationships/customProperty" Target="../customProperty42.bin"/><Relationship Id="rId2" Type="http://schemas.openxmlformats.org/officeDocument/2006/relationships/customProperty" Target="../customProperty41.bin"/><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3.bin"/><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4.bin"/><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10.bin"/><Relationship Id="rId2" Type="http://schemas.openxmlformats.org/officeDocument/2006/relationships/customProperty" Target="../customProperty9.bin"/><Relationship Id="rId1" Type="http://schemas.openxmlformats.org/officeDocument/2006/relationships/printerSettings" Target="../printerSettings/printerSettings5.bin"/><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12.bin"/><Relationship Id="rId2" Type="http://schemas.openxmlformats.org/officeDocument/2006/relationships/customProperty" Target="../customProperty11.bin"/><Relationship Id="rId1" Type="http://schemas.openxmlformats.org/officeDocument/2006/relationships/printerSettings" Target="../printerSettings/printerSettings6.bin"/><Relationship Id="rId4"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14.bin"/><Relationship Id="rId2" Type="http://schemas.openxmlformats.org/officeDocument/2006/relationships/customProperty" Target="../customProperty13.bin"/><Relationship Id="rId1" Type="http://schemas.openxmlformats.org/officeDocument/2006/relationships/printerSettings" Target="../printerSettings/printerSettings7.bin"/><Relationship Id="rId4"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16.bin"/><Relationship Id="rId2" Type="http://schemas.openxmlformats.org/officeDocument/2006/relationships/customProperty" Target="../customProperty15.bin"/><Relationship Id="rId1" Type="http://schemas.openxmlformats.org/officeDocument/2006/relationships/printerSettings" Target="../printerSettings/printerSettings8.bin"/><Relationship Id="rId4"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18.bin"/><Relationship Id="rId2" Type="http://schemas.openxmlformats.org/officeDocument/2006/relationships/customProperty" Target="../customProperty17.bin"/><Relationship Id="rId1" Type="http://schemas.openxmlformats.org/officeDocument/2006/relationships/printerSettings" Target="../printerSettings/printerSettings9.bin"/><Relationship Id="rId4"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39"/>
  <sheetViews>
    <sheetView tabSelected="1" workbookViewId="0"/>
  </sheetViews>
  <sheetFormatPr defaultRowHeight="12.75" x14ac:dyDescent="0.2"/>
  <cols>
    <col min="1" max="1" width="26.5703125" style="2" customWidth="1"/>
    <col min="2" max="2" width="23.5703125" style="2" customWidth="1"/>
    <col min="3" max="3" width="9.140625" style="2"/>
    <col min="4" max="4" width="10.5703125" style="2" customWidth="1"/>
    <col min="5" max="5" width="11.7109375" style="2" customWidth="1"/>
    <col min="6" max="6" width="9.140625" style="2"/>
    <col min="7" max="7" width="3.42578125" style="2" hidden="1" customWidth="1"/>
    <col min="8" max="8" width="4.42578125" style="2" customWidth="1"/>
    <col min="9" max="9" width="4.85546875" style="2" customWidth="1"/>
    <col min="10" max="16384" width="9.140625" style="2"/>
  </cols>
  <sheetData>
    <row r="1" spans="1:10" ht="20.25" x14ac:dyDescent="0.3">
      <c r="A1" s="1" t="s">
        <v>28</v>
      </c>
    </row>
    <row r="2" spans="1:10" ht="20.25" x14ac:dyDescent="0.3">
      <c r="A2" s="1" t="s">
        <v>198</v>
      </c>
    </row>
    <row r="4" spans="1:10" x14ac:dyDescent="0.2">
      <c r="A4" s="3" t="s">
        <v>29</v>
      </c>
    </row>
    <row r="5" spans="1:10" ht="13.5" thickBot="1" x14ac:dyDescent="0.25"/>
    <row r="6" spans="1:10" ht="15.75" x14ac:dyDescent="0.25">
      <c r="A6" s="284" t="s">
        <v>3</v>
      </c>
      <c r="B6" s="285"/>
      <c r="C6" s="285"/>
      <c r="D6" s="285"/>
      <c r="E6" s="285"/>
      <c r="F6" s="285"/>
      <c r="G6" s="285"/>
      <c r="H6" s="285"/>
      <c r="I6" s="286"/>
    </row>
    <row r="7" spans="1:10" x14ac:dyDescent="0.2">
      <c r="A7" s="4" t="s">
        <v>4</v>
      </c>
      <c r="B7" s="5"/>
      <c r="C7" s="5"/>
      <c r="D7" s="5"/>
      <c r="E7" s="5"/>
      <c r="F7" s="5"/>
      <c r="G7" s="5"/>
      <c r="H7" s="5"/>
      <c r="I7" s="6"/>
    </row>
    <row r="8" spans="1:10" x14ac:dyDescent="0.2">
      <c r="A8" s="290" t="s">
        <v>5</v>
      </c>
      <c r="B8" s="291"/>
      <c r="C8" s="291"/>
      <c r="D8" s="291"/>
      <c r="E8" s="291"/>
      <c r="F8" s="291"/>
      <c r="G8" s="291"/>
      <c r="H8" s="291"/>
      <c r="I8" s="292"/>
    </row>
    <row r="9" spans="1:10" ht="13.5" thickBot="1" x14ac:dyDescent="0.25">
      <c r="A9" s="287" t="s">
        <v>6</v>
      </c>
      <c r="B9" s="288"/>
      <c r="C9" s="288"/>
      <c r="D9" s="288"/>
      <c r="E9" s="288"/>
      <c r="F9" s="288"/>
      <c r="G9" s="288"/>
      <c r="H9" s="288"/>
      <c r="I9" s="289"/>
    </row>
    <row r="10" spans="1:10" x14ac:dyDescent="0.2">
      <c r="A10" s="266"/>
      <c r="B10" s="267"/>
      <c r="C10" s="267"/>
      <c r="D10" s="267"/>
      <c r="E10" s="267"/>
      <c r="F10" s="267"/>
      <c r="G10" s="267"/>
      <c r="H10" s="267"/>
      <c r="I10" s="267"/>
    </row>
    <row r="11" spans="1:10" x14ac:dyDescent="0.2">
      <c r="A11" s="7" t="s">
        <v>7</v>
      </c>
      <c r="B11" s="8"/>
      <c r="C11" s="8"/>
      <c r="D11" s="9"/>
      <c r="E11" s="9"/>
      <c r="F11" s="9"/>
      <c r="G11" s="9"/>
    </row>
    <row r="12" spans="1:10" x14ac:dyDescent="0.2">
      <c r="A12" s="10" t="s">
        <v>8</v>
      </c>
    </row>
    <row r="14" spans="1:10" x14ac:dyDescent="0.2">
      <c r="J14" s="11"/>
    </row>
    <row r="15" spans="1:10" ht="18" x14ac:dyDescent="0.25">
      <c r="A15" s="12" t="s">
        <v>258</v>
      </c>
      <c r="B15" s="13"/>
      <c r="C15" s="273" t="s">
        <v>378</v>
      </c>
      <c r="D15" s="274"/>
      <c r="E15" s="274"/>
    </row>
    <row r="16" spans="1:10" ht="18" x14ac:dyDescent="0.25">
      <c r="A16" s="14"/>
      <c r="B16" s="14"/>
    </row>
    <row r="17" spans="1:8" ht="18" x14ac:dyDescent="0.25">
      <c r="A17" s="12" t="s">
        <v>30</v>
      </c>
      <c r="B17" s="13"/>
      <c r="C17" s="273">
        <v>97083050284</v>
      </c>
      <c r="D17" s="274"/>
      <c r="E17" s="274"/>
    </row>
    <row r="18" spans="1:8" ht="18" x14ac:dyDescent="0.25">
      <c r="A18" s="14"/>
      <c r="B18" s="14"/>
      <c r="C18" s="268"/>
      <c r="D18" s="269"/>
      <c r="E18" s="269"/>
    </row>
    <row r="19" spans="1:8" ht="18" x14ac:dyDescent="0.25">
      <c r="A19" s="15" t="s">
        <v>259</v>
      </c>
      <c r="B19" s="16"/>
      <c r="C19" s="270" t="s">
        <v>378</v>
      </c>
      <c r="D19" s="271"/>
      <c r="E19" s="272"/>
      <c r="H19" s="161"/>
    </row>
    <row r="21" spans="1:8" ht="18" x14ac:dyDescent="0.25">
      <c r="A21" s="15" t="s">
        <v>199</v>
      </c>
      <c r="B21" s="16"/>
      <c r="C21" s="275">
        <v>43831</v>
      </c>
      <c r="D21" s="276"/>
      <c r="E21" s="277"/>
    </row>
    <row r="23" spans="1:8" ht="18" x14ac:dyDescent="0.25">
      <c r="A23" s="15" t="s">
        <v>200</v>
      </c>
      <c r="B23" s="16"/>
      <c r="C23" s="275">
        <v>44196</v>
      </c>
      <c r="D23" s="276"/>
      <c r="E23" s="277"/>
    </row>
    <row r="25" spans="1:8" ht="13.5" thickBot="1" x14ac:dyDescent="0.25"/>
    <row r="26" spans="1:8" x14ac:dyDescent="0.2">
      <c r="A26" s="67"/>
      <c r="B26" s="68"/>
      <c r="C26" s="68"/>
      <c r="D26" s="68"/>
      <c r="E26" s="69"/>
      <c r="F26" s="69"/>
      <c r="G26" s="69"/>
      <c r="H26" s="70"/>
    </row>
    <row r="27" spans="1:8" x14ac:dyDescent="0.2">
      <c r="A27" s="71" t="s">
        <v>9</v>
      </c>
      <c r="B27" s="264" t="s">
        <v>10</v>
      </c>
      <c r="C27" s="265"/>
      <c r="D27" s="261" t="s">
        <v>395</v>
      </c>
      <c r="E27" s="262"/>
      <c r="F27" s="262"/>
      <c r="G27" s="263"/>
      <c r="H27" s="73"/>
    </row>
    <row r="28" spans="1:8" x14ac:dyDescent="0.2">
      <c r="A28" s="71"/>
      <c r="B28" s="264" t="s">
        <v>11</v>
      </c>
      <c r="C28" s="265"/>
      <c r="D28" s="261" t="s">
        <v>396</v>
      </c>
      <c r="E28" s="262"/>
      <c r="F28" s="262"/>
      <c r="G28" s="263"/>
      <c r="H28" s="73"/>
    </row>
    <row r="29" spans="1:8" x14ac:dyDescent="0.2">
      <c r="A29" s="71"/>
      <c r="B29" s="74"/>
      <c r="C29" s="72" t="s">
        <v>12</v>
      </c>
      <c r="D29" s="75" t="s">
        <v>397</v>
      </c>
      <c r="E29" s="210" t="s">
        <v>13</v>
      </c>
      <c r="F29" s="75">
        <v>3000</v>
      </c>
      <c r="G29" s="211"/>
      <c r="H29" s="77"/>
    </row>
    <row r="30" spans="1:8" x14ac:dyDescent="0.2">
      <c r="A30" s="71"/>
      <c r="B30" s="74"/>
      <c r="C30" s="74"/>
      <c r="D30" s="212"/>
      <c r="E30" s="211"/>
      <c r="F30" s="212"/>
      <c r="G30" s="211"/>
      <c r="H30" s="78"/>
    </row>
    <row r="31" spans="1:8" x14ac:dyDescent="0.2">
      <c r="A31" s="71" t="s">
        <v>14</v>
      </c>
      <c r="B31" s="264" t="s">
        <v>10</v>
      </c>
      <c r="C31" s="265"/>
      <c r="D31" s="261" t="s">
        <v>395</v>
      </c>
      <c r="E31" s="262"/>
      <c r="F31" s="262"/>
      <c r="G31" s="263"/>
      <c r="H31" s="79"/>
    </row>
    <row r="32" spans="1:8" x14ac:dyDescent="0.2">
      <c r="A32" s="71"/>
      <c r="B32" s="264" t="s">
        <v>11</v>
      </c>
      <c r="C32" s="265"/>
      <c r="D32" s="261" t="s">
        <v>396</v>
      </c>
      <c r="E32" s="262"/>
      <c r="F32" s="262"/>
      <c r="G32" s="263"/>
      <c r="H32" s="79"/>
    </row>
    <row r="33" spans="1:8" x14ac:dyDescent="0.2">
      <c r="A33" s="80"/>
      <c r="B33" s="74"/>
      <c r="C33" s="72" t="s">
        <v>12</v>
      </c>
      <c r="D33" s="75" t="s">
        <v>397</v>
      </c>
      <c r="E33" s="210" t="s">
        <v>13</v>
      </c>
      <c r="F33" s="75">
        <v>3000</v>
      </c>
      <c r="G33" s="211"/>
      <c r="H33" s="77"/>
    </row>
    <row r="34" spans="1:8" ht="13.5" thickBot="1" x14ac:dyDescent="0.25">
      <c r="A34" s="81"/>
      <c r="B34" s="82"/>
      <c r="C34" s="82"/>
      <c r="D34" s="82"/>
      <c r="E34" s="83"/>
      <c r="F34" s="83"/>
      <c r="G34" s="83"/>
      <c r="H34" s="84"/>
    </row>
    <row r="35" spans="1:8" x14ac:dyDescent="0.2">
      <c r="A35" s="67"/>
      <c r="B35" s="68"/>
      <c r="C35" s="68"/>
      <c r="D35" s="68"/>
      <c r="E35" s="69"/>
      <c r="F35" s="69"/>
      <c r="G35" s="69"/>
      <c r="H35" s="70"/>
    </row>
    <row r="36" spans="1:8" x14ac:dyDescent="0.2">
      <c r="A36" s="71" t="s">
        <v>15</v>
      </c>
      <c r="B36" s="281" t="s">
        <v>379</v>
      </c>
      <c r="C36" s="279"/>
      <c r="D36" s="282"/>
      <c r="E36" s="282"/>
      <c r="F36" s="283"/>
      <c r="G36" s="76"/>
      <c r="H36" s="78"/>
    </row>
    <row r="37" spans="1:8" x14ac:dyDescent="0.2">
      <c r="A37" s="71" t="s">
        <v>16</v>
      </c>
      <c r="B37" s="281" t="s">
        <v>380</v>
      </c>
      <c r="C37" s="279"/>
      <c r="D37" s="279"/>
      <c r="E37" s="279"/>
      <c r="F37" s="280"/>
      <c r="G37" s="76"/>
      <c r="H37" s="78"/>
    </row>
    <row r="38" spans="1:8" x14ac:dyDescent="0.2">
      <c r="A38" s="71" t="s">
        <v>17</v>
      </c>
      <c r="B38" s="278" t="s">
        <v>381</v>
      </c>
      <c r="C38" s="279"/>
      <c r="D38" s="279"/>
      <c r="E38" s="279"/>
      <c r="F38" s="280"/>
      <c r="G38" s="76"/>
      <c r="H38" s="78"/>
    </row>
    <row r="39" spans="1:8" ht="13.5" thickBot="1" x14ac:dyDescent="0.25">
      <c r="A39" s="81"/>
      <c r="B39" s="82"/>
      <c r="C39" s="82"/>
      <c r="D39" s="82"/>
      <c r="E39" s="83"/>
      <c r="F39" s="83"/>
      <c r="G39" s="83"/>
      <c r="H39" s="84"/>
    </row>
  </sheetData>
  <mergeCells count="21">
    <mergeCell ref="A6:I6"/>
    <mergeCell ref="A9:I9"/>
    <mergeCell ref="A8:I8"/>
    <mergeCell ref="B27:C27"/>
    <mergeCell ref="D27:G27"/>
    <mergeCell ref="C17:E17"/>
    <mergeCell ref="C21:E21"/>
    <mergeCell ref="B38:F38"/>
    <mergeCell ref="B32:C32"/>
    <mergeCell ref="D32:G32"/>
    <mergeCell ref="B36:F36"/>
    <mergeCell ref="B37:F37"/>
    <mergeCell ref="D31:G31"/>
    <mergeCell ref="B31:C31"/>
    <mergeCell ref="B28:C28"/>
    <mergeCell ref="A10:I10"/>
    <mergeCell ref="D28:G28"/>
    <mergeCell ref="C18:E18"/>
    <mergeCell ref="C19:E19"/>
    <mergeCell ref="C15:E15"/>
    <mergeCell ref="C23:E23"/>
  </mergeCells>
  <phoneticPr fontId="9" type="noConversion"/>
  <hyperlinks>
    <hyperlink ref="B38" r:id="rId1" xr:uid="{E5C159B8-6F83-457C-BC58-6091794691E2}"/>
  </hyperlinks>
  <pageMargins left="0.75" right="0.75" top="1" bottom="1" header="0.5" footer="0.5"/>
  <pageSetup paperSize="9" scale="80" orientation="portrait" verticalDpi="2" r:id="rId2"/>
  <headerFooter alignWithMargins="0">
    <oddHeader>&amp;C&amp;"Arial,Bold"&amp;12Non- Scheme Gas Pipeline - Financial Guideline Reporting template</oddHeader>
    <oddFooter>&amp;C&amp;A</oddFooter>
  </headerFooter>
  <customProperties>
    <customPr name="_pios_id" r:id="rId3"/>
    <customPr name="EpmWorksheetKeyString_GUID" r:id="rId4"/>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
    <tabColor rgb="FF92D050"/>
    <pageSetUpPr fitToPage="1"/>
  </sheetPr>
  <dimension ref="B1:G85"/>
  <sheetViews>
    <sheetView workbookViewId="0"/>
  </sheetViews>
  <sheetFormatPr defaultRowHeight="12.75" x14ac:dyDescent="0.2"/>
  <cols>
    <col min="1" max="1" width="12" style="43" customWidth="1"/>
    <col min="2" max="2" width="13.7109375" style="43" customWidth="1"/>
    <col min="3" max="3" width="64.85546875" style="43" customWidth="1"/>
    <col min="4" max="5" width="20.7109375" style="43" customWidth="1"/>
    <col min="6" max="16384" width="9.140625" style="43"/>
  </cols>
  <sheetData>
    <row r="1" spans="2:6" ht="20.25" x14ac:dyDescent="0.3">
      <c r="B1" s="303" t="s">
        <v>237</v>
      </c>
      <c r="C1" s="303"/>
    </row>
    <row r="2" spans="2:6" ht="15" x14ac:dyDescent="0.25">
      <c r="B2" s="162" t="str">
        <f>Tradingname</f>
        <v>Queensland Gas Pipeline</v>
      </c>
      <c r="C2" s="163"/>
      <c r="E2" s="201"/>
    </row>
    <row r="3" spans="2:6" ht="15" x14ac:dyDescent="0.25">
      <c r="B3" s="164" t="s">
        <v>221</v>
      </c>
      <c r="C3" s="165">
        <f>Yearending</f>
        <v>44196</v>
      </c>
    </row>
    <row r="4" spans="2:6" ht="20.25" x14ac:dyDescent="0.3">
      <c r="B4" s="41"/>
      <c r="D4" s="115"/>
    </row>
    <row r="5" spans="2:6" ht="15.75" x14ac:dyDescent="0.2">
      <c r="B5" s="294" t="s">
        <v>238</v>
      </c>
      <c r="C5" s="294"/>
      <c r="D5" s="188"/>
    </row>
    <row r="7" spans="2:6" ht="38.25" x14ac:dyDescent="0.2">
      <c r="B7" s="131" t="s">
        <v>266</v>
      </c>
      <c r="C7" s="133" t="s">
        <v>20</v>
      </c>
      <c r="D7" s="133" t="s">
        <v>274</v>
      </c>
      <c r="E7" s="133" t="s">
        <v>275</v>
      </c>
    </row>
    <row r="8" spans="2:6" x14ac:dyDescent="0.2">
      <c r="B8" s="132"/>
      <c r="C8" s="134" t="s">
        <v>166</v>
      </c>
      <c r="D8" s="139" t="s">
        <v>223</v>
      </c>
      <c r="E8" s="139" t="s">
        <v>223</v>
      </c>
    </row>
    <row r="9" spans="2:6" x14ac:dyDescent="0.2">
      <c r="B9" s="146" t="s">
        <v>421</v>
      </c>
      <c r="C9" s="135" t="s">
        <v>73</v>
      </c>
      <c r="D9" s="250">
        <f>SUMIF('3.3 Depreciation amortisation'!$D$9:$D$52,'3. Statement of pipeline assets'!C8,'3.3 Depreciation amortisation'!$H$9:$H$52)</f>
        <v>127918005.94999999</v>
      </c>
      <c r="E9" s="251">
        <v>127918005.94999999</v>
      </c>
    </row>
    <row r="10" spans="2:6" x14ac:dyDescent="0.2">
      <c r="B10" s="146" t="s">
        <v>421</v>
      </c>
      <c r="C10" s="135" t="s">
        <v>85</v>
      </c>
      <c r="D10" s="250">
        <f>SUMIF('3.3 Depreciation amortisation'!$D$9:$D$52,'3. Statement of pipeline assets'!C8,'3.3 Depreciation amortisation'!$I$9:$I$52)</f>
        <v>100780585.16</v>
      </c>
      <c r="E10" s="251">
        <v>96032135.649999991</v>
      </c>
    </row>
    <row r="11" spans="2:6" x14ac:dyDescent="0.2">
      <c r="B11" s="146" t="s">
        <v>421</v>
      </c>
      <c r="C11" s="135" t="s">
        <v>190</v>
      </c>
      <c r="D11" s="250">
        <f>SUMIF('3.3 Depreciation amortisation'!$D$9:$D$52,'3. Statement of pipeline assets'!C8,'3.3 Depreciation amortisation'!$J$9:$J$52)</f>
        <v>0</v>
      </c>
      <c r="E11" s="251">
        <v>0</v>
      </c>
    </row>
    <row r="12" spans="2:6" x14ac:dyDescent="0.2">
      <c r="B12" s="179"/>
      <c r="C12" s="137" t="s">
        <v>165</v>
      </c>
      <c r="D12" s="250">
        <f>SUM(D9:D11)</f>
        <v>228698591.10999998</v>
      </c>
      <c r="E12" s="250">
        <f>SUM(E9:E11)</f>
        <v>223950141.59999996</v>
      </c>
    </row>
    <row r="13" spans="2:6" x14ac:dyDescent="0.2">
      <c r="B13" s="146" t="s">
        <v>421</v>
      </c>
      <c r="C13" s="135" t="s">
        <v>74</v>
      </c>
      <c r="D13" s="250">
        <f>SUMIF('3.3 Depreciation amortisation'!$D$9:$D$52,'3. Statement of pipeline assets'!C8,'3.3 Depreciation amortisation'!$K$9:$K$52)</f>
        <v>0</v>
      </c>
      <c r="E13" s="251">
        <v>0</v>
      </c>
    </row>
    <row r="14" spans="2:6" x14ac:dyDescent="0.2">
      <c r="B14" s="146" t="s">
        <v>421</v>
      </c>
      <c r="C14" s="135" t="s">
        <v>181</v>
      </c>
      <c r="D14" s="250">
        <f>SUMIF('3.3 Depreciation amortisation'!$D$9:$D$52,'3. Statement of pipeline assets'!C8,'3.3 Depreciation amortisation'!$M$9:$M$52)+SUMIF('3.3 Depreciation amortisation'!$D$9:$D$52,'3. Statement of pipeline assets'!C8,'3.3 Depreciation amortisation'!$N$9:$N$52)</f>
        <v>-112386724.74000001</v>
      </c>
      <c r="E14" s="251">
        <v>-108240307.70999999</v>
      </c>
      <c r="F14" s="50"/>
    </row>
    <row r="15" spans="2:6" x14ac:dyDescent="0.2">
      <c r="B15" s="179"/>
      <c r="C15" s="137" t="s">
        <v>75</v>
      </c>
      <c r="D15" s="250">
        <f>SUM(D12:D14)</f>
        <v>116311866.36999997</v>
      </c>
      <c r="E15" s="250">
        <f>SUM(E12:E14)</f>
        <v>115709833.88999997</v>
      </c>
    </row>
    <row r="16" spans="2:6" x14ac:dyDescent="0.2">
      <c r="B16" s="180"/>
      <c r="C16" s="138" t="s">
        <v>96</v>
      </c>
      <c r="D16" s="252"/>
      <c r="E16" s="252"/>
    </row>
    <row r="17" spans="2:6" x14ac:dyDescent="0.2">
      <c r="B17" s="146" t="s">
        <v>421</v>
      </c>
      <c r="C17" s="135" t="s">
        <v>76</v>
      </c>
      <c r="D17" s="250">
        <f>SUMIF('3.3 Depreciation amortisation'!$D$9:$D$52,'3. Statement of pipeline assets'!C16,'3.3 Depreciation amortisation'!$H$9:$H$52)</f>
        <v>10733687.710000001</v>
      </c>
      <c r="E17" s="251">
        <v>10733687.710000001</v>
      </c>
    </row>
    <row r="18" spans="2:6" x14ac:dyDescent="0.2">
      <c r="B18" s="146" t="s">
        <v>421</v>
      </c>
      <c r="C18" s="135" t="s">
        <v>264</v>
      </c>
      <c r="D18" s="250">
        <f>SUMIF('3.3 Depreciation amortisation'!$D$9:$D$52,'3. Statement of pipeline assets'!C16,'3.3 Depreciation amortisation'!$I$9:$I$52)+SUMIF('3.3 Depreciation amortisation'!$D$9:$D$52,'3. Statement of pipeline assets'!C16,'3.3 Depreciation amortisation'!$J$9:$J$52)</f>
        <v>69277288.810000002</v>
      </c>
      <c r="E18" s="251">
        <v>69277288.810000002</v>
      </c>
    </row>
    <row r="19" spans="2:6" x14ac:dyDescent="0.2">
      <c r="B19" s="146" t="s">
        <v>421</v>
      </c>
      <c r="C19" s="135" t="s">
        <v>98</v>
      </c>
      <c r="D19" s="250">
        <f>SUMIF('3.3 Depreciation amortisation'!$D$9:$D$52,'3. Statement of pipeline assets'!C16,'3.3 Depreciation amortisation'!$M$9:$M$52)+SUMIF('3.3 Depreciation amortisation'!$D$9:$D$52,'3. Statement of pipeline assets'!C16,'3.3 Depreciation amortisation'!$N$9:$N$52)</f>
        <v>-37967813.68</v>
      </c>
      <c r="E19" s="251">
        <v>-35763129.300000004</v>
      </c>
      <c r="F19" s="50"/>
    </row>
    <row r="20" spans="2:6" ht="11.25" customHeight="1" x14ac:dyDescent="0.2">
      <c r="B20" s="146" t="s">
        <v>421</v>
      </c>
      <c r="C20" s="135" t="s">
        <v>90</v>
      </c>
      <c r="D20" s="250">
        <f>SUMIF('3.3 Depreciation amortisation'!$D$9:$D$52,'3. Statement of pipeline assets'!C16,'3.3 Depreciation amortisation'!$K$9:$K$52)</f>
        <v>-5365697.1899999995</v>
      </c>
      <c r="E20" s="251">
        <v>-5365697.1899999995</v>
      </c>
    </row>
    <row r="21" spans="2:6" x14ac:dyDescent="0.2">
      <c r="B21" s="179"/>
      <c r="C21" s="137" t="s">
        <v>97</v>
      </c>
      <c r="D21" s="250">
        <f>SUM(D17:D20)</f>
        <v>36677465.650000013</v>
      </c>
      <c r="E21" s="250">
        <f>SUM(E17:E20)</f>
        <v>38882150.030000009</v>
      </c>
    </row>
    <row r="22" spans="2:6" x14ac:dyDescent="0.2">
      <c r="B22" s="180"/>
      <c r="C22" s="138" t="s">
        <v>167</v>
      </c>
      <c r="D22" s="252"/>
      <c r="E22" s="252"/>
    </row>
    <row r="23" spans="2:6" x14ac:dyDescent="0.2">
      <c r="B23" s="146" t="s">
        <v>421</v>
      </c>
      <c r="C23" s="135" t="s">
        <v>76</v>
      </c>
      <c r="D23" s="250">
        <f>SUMIF('3.3 Depreciation amortisation'!$D$9:$D$52,'3. Statement of pipeline assets'!C22,'3.3 Depreciation amortisation'!$H$9:$H$52)</f>
        <v>16830160.460000005</v>
      </c>
      <c r="E23" s="251">
        <v>16830160.460000005</v>
      </c>
    </row>
    <row r="24" spans="2:6" x14ac:dyDescent="0.2">
      <c r="B24" s="146" t="s">
        <v>421</v>
      </c>
      <c r="C24" s="135" t="s">
        <v>77</v>
      </c>
      <c r="D24" s="250">
        <f>SUMIF('3.3 Depreciation amortisation'!$D$9:$D$52,'3. Statement of pipeline assets'!C22,'3.3 Depreciation amortisation'!$I$9:$I$52)+SUMIF('3.3 Depreciation amortisation'!$D$9:$D$52,'3. Statement of pipeline assets'!C22,'3.3 Depreciation amortisation'!$J$9:$J$52)</f>
        <v>16544097.060000001</v>
      </c>
      <c r="E24" s="251">
        <v>15856660.640000001</v>
      </c>
    </row>
    <row r="25" spans="2:6" x14ac:dyDescent="0.2">
      <c r="B25" s="146" t="s">
        <v>421</v>
      </c>
      <c r="C25" s="135" t="s">
        <v>168</v>
      </c>
      <c r="D25" s="250">
        <f>SUMIF('3.3 Depreciation amortisation'!$D$9:$D$52,'3. Statement of pipeline assets'!C22,'3.3 Depreciation amortisation'!$M$9:$M$52)+SUMIF('3.3 Depreciation amortisation'!$D$9:$D$52,'3. Statement of pipeline assets'!C22,'3.3 Depreciation amortisation'!$N$9:$N$52)</f>
        <v>-14453879.270000003</v>
      </c>
      <c r="E25" s="251">
        <v>-13245925.419999998</v>
      </c>
      <c r="F25" s="50"/>
    </row>
    <row r="26" spans="2:6" ht="11.25" customHeight="1" x14ac:dyDescent="0.2">
      <c r="B26" s="146" t="s">
        <v>421</v>
      </c>
      <c r="C26" s="135" t="s">
        <v>90</v>
      </c>
      <c r="D26" s="250">
        <f>SUMIF('3.3 Depreciation amortisation'!$D$9:$D$52,'3. Statement of pipeline assets'!C22,'3.3 Depreciation amortisation'!$K$9:$K$52)</f>
        <v>0</v>
      </c>
      <c r="E26" s="251">
        <v>0</v>
      </c>
    </row>
    <row r="27" spans="2:6" x14ac:dyDescent="0.2">
      <c r="B27" s="179"/>
      <c r="C27" s="137" t="s">
        <v>169</v>
      </c>
      <c r="D27" s="250">
        <f>SUM(D23:D26)</f>
        <v>18920378.25</v>
      </c>
      <c r="E27" s="250">
        <f>SUM(E23:E26)</f>
        <v>19440895.680000007</v>
      </c>
    </row>
    <row r="28" spans="2:6" x14ac:dyDescent="0.2">
      <c r="B28" s="180"/>
      <c r="C28" s="138" t="s">
        <v>170</v>
      </c>
      <c r="D28" s="252"/>
      <c r="E28" s="252"/>
    </row>
    <row r="29" spans="2:6" x14ac:dyDescent="0.2">
      <c r="B29" s="146" t="s">
        <v>421</v>
      </c>
      <c r="C29" s="135" t="s">
        <v>76</v>
      </c>
      <c r="D29" s="250">
        <f>SUMIF('3.3 Depreciation amortisation'!$D$9:$D$52,'3. Statement of pipeline assets'!C28,'3.3 Depreciation amortisation'!$H$9:$H$52)</f>
        <v>3012417.6599999988</v>
      </c>
      <c r="E29" s="251">
        <v>3012417.6599999988</v>
      </c>
    </row>
    <row r="30" spans="2:6" x14ac:dyDescent="0.2">
      <c r="B30" s="146" t="s">
        <v>421</v>
      </c>
      <c r="C30" s="135" t="s">
        <v>264</v>
      </c>
      <c r="D30" s="250">
        <f>SUMIF('3.3 Depreciation amortisation'!$D$9:$D$52,'3. Statement of pipeline assets'!C28,'3.3 Depreciation amortisation'!$I$9:$I$52)+SUMIF('3.3 Depreciation amortisation'!$D$9:$D$52,'3. Statement of pipeline assets'!C28,'3.3 Depreciation amortisation'!$J$9:$J$52)</f>
        <v>903186.94</v>
      </c>
      <c r="E30" s="251">
        <v>903186.94</v>
      </c>
    </row>
    <row r="31" spans="2:6" x14ac:dyDescent="0.2">
      <c r="B31" s="146" t="s">
        <v>421</v>
      </c>
      <c r="C31" s="135" t="s">
        <v>171</v>
      </c>
      <c r="D31" s="250">
        <f>SUMIF('3.3 Depreciation amortisation'!$D$9:$D$52,'3. Statement of pipeline assets'!C28,'3.3 Depreciation amortisation'!$M$9:$M$52)+SUMIF('3.3 Depreciation amortisation'!$D$9:$D$52,'3. Statement of pipeline assets'!C28,'3.3 Depreciation amortisation'!$N$9:$N$52)</f>
        <v>-2642096.1199999992</v>
      </c>
      <c r="E31" s="251">
        <v>-2429007.9999999991</v>
      </c>
      <c r="F31" s="50"/>
    </row>
    <row r="32" spans="2:6" ht="11.25" customHeight="1" x14ac:dyDescent="0.2">
      <c r="B32" s="146" t="s">
        <v>421</v>
      </c>
      <c r="C32" s="135" t="s">
        <v>90</v>
      </c>
      <c r="D32" s="250">
        <f>SUMIF('3.3 Depreciation amortisation'!$D$9:$D$52,'3. Statement of pipeline assets'!C28,'3.3 Depreciation amortisation'!$K$9:$K$52)</f>
        <v>0</v>
      </c>
      <c r="E32" s="251">
        <v>0</v>
      </c>
    </row>
    <row r="33" spans="2:6" x14ac:dyDescent="0.2">
      <c r="B33" s="179"/>
      <c r="C33" s="137" t="s">
        <v>172</v>
      </c>
      <c r="D33" s="250">
        <f>SUM(D29:D32)</f>
        <v>1273508.4799999995</v>
      </c>
      <c r="E33" s="250">
        <f>SUM(E29:E32)</f>
        <v>1486596.5999999996</v>
      </c>
    </row>
    <row r="34" spans="2:6" x14ac:dyDescent="0.2">
      <c r="B34" s="180"/>
      <c r="C34" s="138" t="s">
        <v>99</v>
      </c>
      <c r="D34" s="252"/>
      <c r="E34" s="252"/>
    </row>
    <row r="35" spans="2:6" x14ac:dyDescent="0.2">
      <c r="B35" s="146" t="s">
        <v>421</v>
      </c>
      <c r="C35" s="135" t="s">
        <v>76</v>
      </c>
      <c r="D35" s="250">
        <f>SUMIF('3.3 Depreciation amortisation'!$D$9:$D$52,'3. Statement of pipeline assets'!C34,'3.3 Depreciation amortisation'!$H$9:$H$52)</f>
        <v>0</v>
      </c>
      <c r="E35" s="251">
        <v>0</v>
      </c>
    </row>
    <row r="36" spans="2:6" x14ac:dyDescent="0.2">
      <c r="B36" s="146" t="s">
        <v>421</v>
      </c>
      <c r="C36" s="135" t="s">
        <v>264</v>
      </c>
      <c r="D36" s="250">
        <f>SUMIF('3.3 Depreciation amortisation'!$D$9:$D$52,'3. Statement of pipeline assets'!C34,'3.3 Depreciation amortisation'!$I$9:$I$52)+SUMIF('3.3 Depreciation amortisation'!$D$9:$D$52,'3. Statement of pipeline assets'!C34,'3.3 Depreciation amortisation'!$J$9:$J$52)</f>
        <v>0</v>
      </c>
      <c r="E36" s="251">
        <v>0</v>
      </c>
    </row>
    <row r="37" spans="2:6" x14ac:dyDescent="0.2">
      <c r="B37" s="146" t="s">
        <v>421</v>
      </c>
      <c r="C37" s="135" t="s">
        <v>100</v>
      </c>
      <c r="D37" s="250">
        <f>SUMIF('3.3 Depreciation amortisation'!$D$9:$D$52,'3. Statement of pipeline assets'!C34,'3.3 Depreciation amortisation'!$M$9:$M$52)+SUMIF('3.3 Depreciation amortisation'!$D$9:$D$52,'3. Statement of pipeline assets'!C34,'3.3 Depreciation amortisation'!$N$9:$N$52)</f>
        <v>0</v>
      </c>
      <c r="E37" s="251">
        <v>0</v>
      </c>
      <c r="F37" s="50"/>
    </row>
    <row r="38" spans="2:6" ht="11.25" customHeight="1" x14ac:dyDescent="0.2">
      <c r="B38" s="146" t="s">
        <v>421</v>
      </c>
      <c r="C38" s="135" t="s">
        <v>90</v>
      </c>
      <c r="D38" s="250">
        <f>SUMIF('3.3 Depreciation amortisation'!$D$9:$D$52,'3. Statement of pipeline assets'!C34,'3.3 Depreciation amortisation'!$K$9:$K$52)</f>
        <v>0</v>
      </c>
      <c r="E38" s="251">
        <v>0</v>
      </c>
    </row>
    <row r="39" spans="2:6" x14ac:dyDescent="0.2">
      <c r="B39" s="179"/>
      <c r="C39" s="137" t="s">
        <v>101</v>
      </c>
      <c r="D39" s="250">
        <f>SUM(D35:D38)</f>
        <v>0</v>
      </c>
      <c r="E39" s="250">
        <f>SUM(E35:E38)</f>
        <v>0</v>
      </c>
    </row>
    <row r="40" spans="2:6" x14ac:dyDescent="0.2">
      <c r="B40" s="180"/>
      <c r="C40" s="138" t="s">
        <v>173</v>
      </c>
      <c r="D40" s="252"/>
      <c r="E40" s="252"/>
    </row>
    <row r="41" spans="2:6" x14ac:dyDescent="0.2">
      <c r="B41" s="146" t="s">
        <v>421</v>
      </c>
      <c r="C41" s="135" t="s">
        <v>76</v>
      </c>
      <c r="D41" s="250">
        <f>SUMIF('3.3 Depreciation amortisation'!$D$9:$D$52,'3. Statement of pipeline assets'!C40,'3.3 Depreciation amortisation'!$H$9:$H$52)</f>
        <v>22396.100000000002</v>
      </c>
      <c r="E41" s="251">
        <v>22396.100000000002</v>
      </c>
    </row>
    <row r="42" spans="2:6" x14ac:dyDescent="0.2">
      <c r="B42" s="146" t="s">
        <v>421</v>
      </c>
      <c r="C42" s="135" t="s">
        <v>264</v>
      </c>
      <c r="D42" s="250">
        <f>SUMIF('3.3 Depreciation amortisation'!$D$9:$D$52,'3. Statement of pipeline assets'!C40,'3.3 Depreciation amortisation'!$I$9:$I$52)+SUMIF('3.3 Depreciation amortisation'!$D$9:$D$52,'3. Statement of pipeline assets'!C40,'3.3 Depreciation amortisation'!$J$9:$J$52)</f>
        <v>2156817.5</v>
      </c>
      <c r="E42" s="251">
        <v>2153442.69</v>
      </c>
    </row>
    <row r="43" spans="2:6" ht="11.25" customHeight="1" x14ac:dyDescent="0.2">
      <c r="B43" s="146" t="s">
        <v>421</v>
      </c>
      <c r="C43" s="135" t="s">
        <v>174</v>
      </c>
      <c r="D43" s="250">
        <f>SUMIF('3.3 Depreciation amortisation'!$D$9:$D$52,'3. Statement of pipeline assets'!C40,'3.3 Depreciation amortisation'!$M$9:$M$52)+SUMIF('3.3 Depreciation amortisation'!$D$9:$D$52,'3. Statement of pipeline assets'!C40,'3.3 Depreciation amortisation'!$N$9:$N$52)</f>
        <v>-2059970.7599999995</v>
      </c>
      <c r="E43" s="251">
        <v>-1966055.2299999993</v>
      </c>
      <c r="F43" s="50"/>
    </row>
    <row r="44" spans="2:6" ht="11.25" customHeight="1" x14ac:dyDescent="0.2">
      <c r="B44" s="146" t="s">
        <v>421</v>
      </c>
      <c r="C44" s="135" t="s">
        <v>90</v>
      </c>
      <c r="D44" s="250">
        <f>SUMIF('3.3 Depreciation amortisation'!$D$9:$D$52,'3. Statement of pipeline assets'!C40,'3.3 Depreciation amortisation'!$K$9:$K$52)</f>
        <v>0</v>
      </c>
      <c r="E44" s="251">
        <v>0</v>
      </c>
    </row>
    <row r="45" spans="2:6" x14ac:dyDescent="0.2">
      <c r="B45" s="179"/>
      <c r="C45" s="137" t="s">
        <v>175</v>
      </c>
      <c r="D45" s="250">
        <f>SUM(D41:D44)</f>
        <v>119242.84000000055</v>
      </c>
      <c r="E45" s="250">
        <f>SUM(E41:E44)</f>
        <v>209783.56000000075</v>
      </c>
    </row>
    <row r="46" spans="2:6" x14ac:dyDescent="0.2">
      <c r="B46" s="180"/>
      <c r="C46" s="138" t="s">
        <v>2</v>
      </c>
      <c r="D46" s="252"/>
      <c r="E46" s="252"/>
    </row>
    <row r="47" spans="2:6" x14ac:dyDescent="0.2">
      <c r="B47" s="146" t="s">
        <v>421</v>
      </c>
      <c r="C47" s="135" t="s">
        <v>76</v>
      </c>
      <c r="D47" s="250">
        <f>SUMIF('3.3 Depreciation amortisation'!$D$9:$D$52,'3. Statement of pipeline assets'!C46,'3.3 Depreciation amortisation'!$H$9:$H$52)</f>
        <v>125061.76999999997</v>
      </c>
      <c r="E47" s="251">
        <v>125061.76999999997</v>
      </c>
    </row>
    <row r="48" spans="2:6" x14ac:dyDescent="0.2">
      <c r="B48" s="146" t="s">
        <v>421</v>
      </c>
      <c r="C48" s="135" t="s">
        <v>264</v>
      </c>
      <c r="D48" s="250">
        <f>SUMIF('3.3 Depreciation amortisation'!$D$9:$D$52,'3. Statement of pipeline assets'!C46,'3.3 Depreciation amortisation'!$I$9:$I$52)+SUMIF('3.3 Depreciation amortisation'!$D$9:$D$52,'3. Statement of pipeline assets'!C46,'3.3 Depreciation amortisation'!$J$9:$J$52)</f>
        <v>12445126.280000007</v>
      </c>
      <c r="E48" s="251">
        <v>12442746.280000007</v>
      </c>
    </row>
    <row r="49" spans="2:6" x14ac:dyDescent="0.2">
      <c r="B49" s="146" t="s">
        <v>421</v>
      </c>
      <c r="C49" s="135" t="s">
        <v>102</v>
      </c>
      <c r="D49" s="250">
        <f>SUMIF('3.3 Depreciation amortisation'!$D$9:$D$52,'3. Statement of pipeline assets'!C46,'3.3 Depreciation amortisation'!$M$9:$M$52)+SUMIF('3.3 Depreciation amortisation'!$D$9:$D$52,'3. Statement of pipeline assets'!C46,'3.3 Depreciation amortisation'!$N$9:$N$52)</f>
        <v>-4079768.7899999968</v>
      </c>
      <c r="E49" s="251">
        <v>-3724074.0899999989</v>
      </c>
      <c r="F49" s="50"/>
    </row>
    <row r="50" spans="2:6" ht="11.25" customHeight="1" x14ac:dyDescent="0.2">
      <c r="B50" s="146" t="s">
        <v>421</v>
      </c>
      <c r="C50" s="135" t="s">
        <v>90</v>
      </c>
      <c r="D50" s="250">
        <f>SUMIF('3.3 Depreciation amortisation'!$D$9:$D$52,'3. Statement of pipeline assets'!C46,'3.3 Depreciation amortisation'!$K$9:$K$52)</f>
        <v>0</v>
      </c>
      <c r="E50" s="251">
        <v>0</v>
      </c>
    </row>
    <row r="51" spans="2:6" x14ac:dyDescent="0.2">
      <c r="B51" s="179"/>
      <c r="C51" s="137" t="s">
        <v>103</v>
      </c>
      <c r="D51" s="250">
        <f>SUM(D47:D50)</f>
        <v>8490419.2600000091</v>
      </c>
      <c r="E51" s="250">
        <f>SUM(E47:E50)</f>
        <v>8843733.9600000083</v>
      </c>
    </row>
    <row r="52" spans="2:6" x14ac:dyDescent="0.2">
      <c r="B52" s="180"/>
      <c r="C52" s="138" t="s">
        <v>176</v>
      </c>
      <c r="D52" s="252"/>
      <c r="E52" s="252"/>
    </row>
    <row r="53" spans="2:6" x14ac:dyDescent="0.2">
      <c r="B53" s="146" t="s">
        <v>421</v>
      </c>
      <c r="C53" s="135" t="s">
        <v>76</v>
      </c>
      <c r="D53" s="250">
        <f>SUMIF('3.3 Depreciation amortisation'!$D$9:$D$52,'3. Statement of pipeline assets'!C52,'3.3 Depreciation amortisation'!$H$9:$H$52)</f>
        <v>23850</v>
      </c>
      <c r="E53" s="251">
        <v>23850</v>
      </c>
    </row>
    <row r="54" spans="2:6" x14ac:dyDescent="0.2">
      <c r="B54" s="146" t="s">
        <v>421</v>
      </c>
      <c r="C54" s="135" t="s">
        <v>264</v>
      </c>
      <c r="D54" s="250">
        <f>SUMIF('3.3 Depreciation amortisation'!$D$9:$D$52,'3. Statement of pipeline assets'!C52,'3.3 Depreciation amortisation'!$I$9:$I$52)+SUMIF('3.3 Depreciation amortisation'!$D$9:$D$52,'3. Statement of pipeline assets'!C52,'3.3 Depreciation amortisation'!$J$9:$J$52)</f>
        <v>6694405.2999999998</v>
      </c>
      <c r="E54" s="251">
        <v>6573157.5700000003</v>
      </c>
    </row>
    <row r="55" spans="2:6" ht="11.25" customHeight="1" x14ac:dyDescent="0.2">
      <c r="B55" s="146" t="s">
        <v>421</v>
      </c>
      <c r="C55" s="135" t="s">
        <v>90</v>
      </c>
      <c r="D55" s="250">
        <f>SUMIF('3.3 Depreciation amortisation'!$D$9:$D$52,'3. Statement of pipeline assets'!C52,'3.3 Depreciation amortisation'!$K$9:$K$52)</f>
        <v>0</v>
      </c>
      <c r="E55" s="251">
        <v>0</v>
      </c>
    </row>
    <row r="56" spans="2:6" x14ac:dyDescent="0.2">
      <c r="B56" s="179"/>
      <c r="C56" s="137" t="s">
        <v>177</v>
      </c>
      <c r="D56" s="250">
        <f>SUM(D53:D55)</f>
        <v>6718255.2999999998</v>
      </c>
      <c r="E56" s="250">
        <f>SUM(E53:E55)</f>
        <v>6597007.5700000003</v>
      </c>
    </row>
    <row r="57" spans="2:6" x14ac:dyDescent="0.2">
      <c r="B57" s="180"/>
      <c r="C57" s="138" t="s">
        <v>277</v>
      </c>
      <c r="D57" s="252"/>
      <c r="E57" s="252"/>
    </row>
    <row r="58" spans="2:6" x14ac:dyDescent="0.2">
      <c r="B58" s="146" t="s">
        <v>421</v>
      </c>
      <c r="C58" s="135" t="s">
        <v>76</v>
      </c>
      <c r="D58" s="250">
        <f>SUMIF('3.3 Depreciation amortisation'!$D$9:$D$52,'3. Statement of pipeline assets'!C57,'3.3 Depreciation amortisation'!$H$9:$H$52)</f>
        <v>16424864.939999999</v>
      </c>
      <c r="E58" s="251">
        <v>21805127.68</v>
      </c>
      <c r="F58" s="50"/>
    </row>
    <row r="59" spans="2:6" x14ac:dyDescent="0.2">
      <c r="B59" s="146">
        <v>0</v>
      </c>
      <c r="C59" s="135" t="s">
        <v>264</v>
      </c>
      <c r="D59" s="250">
        <f>SUMIF('3.3 Depreciation amortisation'!$D$9:$D$52,'3. Statement of pipeline assets'!C57,'3.3 Depreciation amortisation'!$I$9:$I$52)+SUMIF('3.3 Depreciation amortisation'!$D$9:$D$52,'3. Statement of pipeline assets'!C57,'3.3 Depreciation amortisation'!$J$9:$J$52)</f>
        <v>22597245.299168047</v>
      </c>
      <c r="E59" s="251">
        <v>1127927.8749766871</v>
      </c>
      <c r="F59" s="50"/>
    </row>
    <row r="60" spans="2:6" x14ac:dyDescent="0.2">
      <c r="B60" s="146" t="s">
        <v>421</v>
      </c>
      <c r="C60" s="136" t="s">
        <v>78</v>
      </c>
      <c r="D60" s="250">
        <f>SUMIF('3.3 Depreciation amortisation'!$D$9:$D$52,'3. Statement of pipeline assets'!C57,'3.3 Depreciation amortisation'!$M$9:$M$52)+SUMIF('3.3 Depreciation amortisation'!$D$9:$D$52,'3. Statement of pipeline assets'!C57,'3.3 Depreciation amortisation'!$N$9:$N$52)</f>
        <v>-14337989.875705855</v>
      </c>
      <c r="E60" s="251">
        <v>-13229980.280369891</v>
      </c>
      <c r="F60" s="50"/>
    </row>
    <row r="61" spans="2:6" x14ac:dyDescent="0.2">
      <c r="B61" s="146" t="s">
        <v>421</v>
      </c>
      <c r="C61" s="135" t="s">
        <v>90</v>
      </c>
      <c r="D61" s="250">
        <f>SUMIF('3.3 Depreciation amortisation'!$D$9:$D$52,'3. Statement of pipeline assets'!C57,'3.3 Depreciation amortisation'!$K$9:$K$52)</f>
        <v>-1924519.0199999991</v>
      </c>
      <c r="E61" s="251">
        <v>-1924518.9899999991</v>
      </c>
    </row>
    <row r="62" spans="2:6" x14ac:dyDescent="0.2">
      <c r="B62" s="179"/>
      <c r="C62" s="137" t="s">
        <v>278</v>
      </c>
      <c r="D62" s="250">
        <f>SUM(D58:D61)</f>
        <v>22759601.343462195</v>
      </c>
      <c r="E62" s="250">
        <f>SUM(E58:E61)</f>
        <v>7778556.2846067967</v>
      </c>
    </row>
    <row r="63" spans="2:6" x14ac:dyDescent="0.2">
      <c r="B63" s="180"/>
      <c r="C63" s="138" t="s">
        <v>317</v>
      </c>
      <c r="D63" s="252"/>
      <c r="E63" s="252"/>
      <c r="F63" s="205"/>
    </row>
    <row r="64" spans="2:6" x14ac:dyDescent="0.2">
      <c r="B64" s="146">
        <v>0</v>
      </c>
      <c r="C64" s="135" t="s">
        <v>355</v>
      </c>
      <c r="D64" s="250">
        <f>SUMIF('3.3 Depreciation amortisation'!$D$9:$D$52,'3. Statement of pipeline assets'!C63,'3.3 Depreciation amortisation'!$H$9:$H$52)+SUMIF('3.3 Depreciation amortisation'!$D$9:$D$52,'3. Statement of pipeline assets'!C63,'3.3 Depreciation amortisation'!$I$9:$I$52)+SUMIF('3.3 Depreciation amortisation'!$D$9:$D$52,'3. Statement of pipeline assets'!C63,'3.3 Depreciation amortisation'!$J$9:$J$52)</f>
        <v>0</v>
      </c>
      <c r="E64" s="251">
        <v>0</v>
      </c>
      <c r="F64" s="205"/>
    </row>
    <row r="65" spans="2:7" x14ac:dyDescent="0.2">
      <c r="B65" s="146">
        <v>0</v>
      </c>
      <c r="C65" s="136" t="s">
        <v>318</v>
      </c>
      <c r="D65" s="250">
        <f>SUMIF('3.3 Depreciation amortisation'!$D$9:$D$52,'3. Statement of pipeline assets'!C63,'3.3 Depreciation amortisation'!$M$9:$M$52)+SUMIF('3.3 Depreciation amortisation'!$D$9:$D$52,'3. Statement of pipeline assets'!C63,'3.3 Depreciation amortisation'!$N$9:$N$52)</f>
        <v>0</v>
      </c>
      <c r="E65" s="251">
        <v>0</v>
      </c>
      <c r="F65" s="205"/>
    </row>
    <row r="66" spans="2:7" ht="11.25" customHeight="1" x14ac:dyDescent="0.2">
      <c r="B66" s="146">
        <v>0</v>
      </c>
      <c r="C66" s="135" t="s">
        <v>357</v>
      </c>
      <c r="D66" s="250">
        <f>SUMIF('3.3 Depreciation amortisation'!$D$9:$D$52,'3. Statement of pipeline assets'!C63,'3.3 Depreciation amortisation'!$K$9:$K$52)</f>
        <v>0</v>
      </c>
      <c r="E66" s="251">
        <v>0</v>
      </c>
      <c r="F66" s="205"/>
      <c r="G66" s="205"/>
    </row>
    <row r="67" spans="2:7" x14ac:dyDescent="0.2">
      <c r="B67" s="179"/>
      <c r="C67" s="137" t="s">
        <v>319</v>
      </c>
      <c r="D67" s="250">
        <f>SUM(D64:D66)</f>
        <v>0</v>
      </c>
      <c r="E67" s="250">
        <f>SUM(E64:E66)</f>
        <v>0</v>
      </c>
      <c r="F67" s="205"/>
    </row>
    <row r="68" spans="2:7" x14ac:dyDescent="0.2">
      <c r="B68" s="146" t="s">
        <v>421</v>
      </c>
      <c r="C68" s="135" t="s">
        <v>179</v>
      </c>
      <c r="D68" s="253">
        <v>364690137.29767525</v>
      </c>
      <c r="E68" s="251">
        <v>310057256.70767528</v>
      </c>
    </row>
    <row r="69" spans="2:7" x14ac:dyDescent="0.2">
      <c r="B69" s="179"/>
      <c r="C69" s="137" t="s">
        <v>89</v>
      </c>
      <c r="D69" s="250">
        <f>SUM(D15,D21,D27,D33,D39,D45,D51,D56,D62,D68,D67)</f>
        <v>575960874.79113746</v>
      </c>
      <c r="E69" s="250">
        <f>SUM(E15,E21,E27,E33,E39,E45,E51,E56,E62,E68,E67)</f>
        <v>509005814.28228205</v>
      </c>
      <c r="F69" s="205"/>
    </row>
    <row r="70" spans="2:7" x14ac:dyDescent="0.2">
      <c r="B70" s="180"/>
      <c r="C70" s="138" t="s">
        <v>139</v>
      </c>
      <c r="D70" s="252"/>
      <c r="E70" s="252"/>
    </row>
    <row r="71" spans="2:7" x14ac:dyDescent="0.2">
      <c r="B71" s="146" t="s">
        <v>421</v>
      </c>
      <c r="C71" s="135" t="s">
        <v>140</v>
      </c>
      <c r="D71" s="250">
        <f>SUMIF('3.3 Depreciation amortisation'!$D$60:$D$77,"Property plant and equipment",'3.3 Depreciation amortisation'!$G$60:$G$77)</f>
        <v>1307.68</v>
      </c>
      <c r="E71" s="251">
        <v>1307.68</v>
      </c>
      <c r="F71" s="205"/>
    </row>
    <row r="72" spans="2:7" x14ac:dyDescent="0.2">
      <c r="B72" s="146" t="s">
        <v>421</v>
      </c>
      <c r="C72" s="135" t="s">
        <v>264</v>
      </c>
      <c r="D72" s="250">
        <f>SUMIF('3.3 Depreciation amortisation'!$D$60:$D$77,"Property plant and equipment",'3.3 Depreciation amortisation'!$H$60:$H$77)+SUMIF('3.3 Depreciation amortisation'!$D$60:$D$77,"Property plant and equipment",'3.3 Depreciation amortisation'!$I$60:$I$77)</f>
        <v>9300547.0900000017</v>
      </c>
      <c r="E72" s="251">
        <v>7956662.7699999977</v>
      </c>
    </row>
    <row r="73" spans="2:7" x14ac:dyDescent="0.2">
      <c r="B73" s="146" t="s">
        <v>421</v>
      </c>
      <c r="C73" s="135" t="s">
        <v>141</v>
      </c>
      <c r="D73" s="250">
        <f>SUMIF('3.3 Depreciation amortisation'!$D$60:$D$77,"Property plant and equipment",'3.3 Depreciation amortisation'!$L$60:$L$77)+SUMIF('3.3 Depreciation amortisation'!$D$60:$D$77,"Property plant and equipment",'3.3 Depreciation amortisation'!$M$60:$M$77)</f>
        <v>-5999333.2199999914</v>
      </c>
      <c r="E73" s="251">
        <v>-5384250.9799999986</v>
      </c>
      <c r="F73" s="205"/>
    </row>
    <row r="74" spans="2:7" x14ac:dyDescent="0.2">
      <c r="B74" s="146">
        <v>0</v>
      </c>
      <c r="C74" s="135" t="s">
        <v>90</v>
      </c>
      <c r="D74" s="250">
        <f>SUMIF('3.3 Depreciation amortisation'!$D$60:$D$77,"Property plant and equipment",'3.3 Depreciation amortisation'!$J$60:$J$77)</f>
        <v>-8431</v>
      </c>
      <c r="E74" s="251">
        <v>-8431</v>
      </c>
      <c r="F74" s="205"/>
    </row>
    <row r="75" spans="2:7" x14ac:dyDescent="0.2">
      <c r="B75" s="179"/>
      <c r="C75" s="137" t="s">
        <v>142</v>
      </c>
      <c r="D75" s="250">
        <f>SUM(D71:D74)</f>
        <v>3294090.5500000101</v>
      </c>
      <c r="E75" s="250">
        <f>SUM(E71:E74)</f>
        <v>2565288.4699999988</v>
      </c>
    </row>
    <row r="76" spans="2:7" x14ac:dyDescent="0.2">
      <c r="B76" s="180"/>
      <c r="C76" s="138" t="s">
        <v>354</v>
      </c>
      <c r="D76" s="252"/>
      <c r="E76" s="252"/>
      <c r="F76" s="205"/>
    </row>
    <row r="77" spans="2:7" x14ac:dyDescent="0.2">
      <c r="B77" s="146">
        <v>0</v>
      </c>
      <c r="C77" s="135" t="s">
        <v>356</v>
      </c>
      <c r="D77" s="250">
        <f>SUMIF('3.3 Depreciation amortisation'!$D$60:$D$77,$C$76,'3.3 Depreciation amortisation'!$G$60:$G$77)+SUMIF('3.3 Depreciation amortisation'!$D$60:$D$77,$C$76,'3.3 Depreciation amortisation'!$H$60:$H$77)+SUMIF('3.3 Depreciation amortisation'!$D$60:$D$77,$C$76,'3.3 Depreciation amortisation'!$I$60:$I$77)</f>
        <v>0</v>
      </c>
      <c r="E77" s="251">
        <v>0</v>
      </c>
      <c r="F77" s="205"/>
    </row>
    <row r="78" spans="2:7" x14ac:dyDescent="0.2">
      <c r="B78" s="146">
        <v>0</v>
      </c>
      <c r="C78" s="136" t="s">
        <v>320</v>
      </c>
      <c r="D78" s="250">
        <f>SUMIF('3.3 Depreciation amortisation'!$D$60:$D$77,$C$76,'3.3 Depreciation amortisation'!$L$60:$L$77)+SUMIF('3.3 Depreciation amortisation'!$D$60:$D$77,$C$76,'3.3 Depreciation amortisation'!$M$60:$M$77)</f>
        <v>0</v>
      </c>
      <c r="E78" s="251">
        <v>0</v>
      </c>
      <c r="F78" s="205"/>
    </row>
    <row r="79" spans="2:7" ht="11.25" customHeight="1" x14ac:dyDescent="0.2">
      <c r="B79" s="146">
        <v>0</v>
      </c>
      <c r="C79" s="135" t="s">
        <v>357</v>
      </c>
      <c r="D79" s="250">
        <f>SUMIF('3.3 Depreciation amortisation'!$D$60:$D$77,$C$76,'3.3 Depreciation amortisation'!$J$60:$J$77)</f>
        <v>0</v>
      </c>
      <c r="E79" s="251">
        <v>0</v>
      </c>
      <c r="F79" s="205"/>
      <c r="G79" s="205"/>
    </row>
    <row r="80" spans="2:7" x14ac:dyDescent="0.2">
      <c r="B80" s="179"/>
      <c r="C80" s="137" t="s">
        <v>319</v>
      </c>
      <c r="D80" s="250">
        <f>SUM(D77:D79)</f>
        <v>0</v>
      </c>
      <c r="E80" s="250">
        <f>SUM(E77:E79)</f>
        <v>0</v>
      </c>
      <c r="F80" s="205"/>
    </row>
    <row r="81" spans="2:6" x14ac:dyDescent="0.2">
      <c r="B81" s="146" t="s">
        <v>422</v>
      </c>
      <c r="C81" s="135" t="s">
        <v>143</v>
      </c>
      <c r="D81" s="251">
        <v>0</v>
      </c>
      <c r="E81" s="251">
        <v>0</v>
      </c>
      <c r="F81" s="205"/>
    </row>
    <row r="82" spans="2:6" x14ac:dyDescent="0.2">
      <c r="B82" s="146" t="s">
        <v>422</v>
      </c>
      <c r="C82" s="135" t="s">
        <v>144</v>
      </c>
      <c r="D82" s="251">
        <v>0</v>
      </c>
      <c r="E82" s="251">
        <v>0</v>
      </c>
    </row>
    <row r="83" spans="2:6" x14ac:dyDescent="0.2">
      <c r="B83" s="146" t="s">
        <v>422</v>
      </c>
      <c r="C83" s="135" t="s">
        <v>79</v>
      </c>
      <c r="D83" s="251">
        <v>0</v>
      </c>
      <c r="E83" s="251">
        <v>0</v>
      </c>
    </row>
    <row r="84" spans="2:6" x14ac:dyDescent="0.2">
      <c r="B84" s="179"/>
      <c r="C84" s="137" t="s">
        <v>145</v>
      </c>
      <c r="D84" s="250">
        <f>SUM(D75,D80:D83)</f>
        <v>3294090.5500000101</v>
      </c>
      <c r="E84" s="250">
        <f>SUM(E75,E80:E83)</f>
        <v>2565288.4699999988</v>
      </c>
      <c r="F84" s="205"/>
    </row>
    <row r="85" spans="2:6" ht="12.75" customHeight="1" x14ac:dyDescent="0.2">
      <c r="B85" s="179"/>
      <c r="C85" s="137" t="s">
        <v>25</v>
      </c>
      <c r="D85" s="254">
        <f>SUM(D69,D84)</f>
        <v>579254965.34113741</v>
      </c>
      <c r="E85" s="254">
        <f>SUM(E69,E84)</f>
        <v>511571102.75228202</v>
      </c>
    </row>
  </sheetData>
  <mergeCells count="2">
    <mergeCell ref="B1:C1"/>
    <mergeCell ref="B5:C5"/>
  </mergeCells>
  <phoneticPr fontId="36" type="noConversion"/>
  <pageMargins left="0.75" right="0.75" top="1" bottom="1" header="0.5" footer="0.5"/>
  <pageSetup paperSize="9" scale="47" orientation="landscape" verticalDpi="2" r:id="rId1"/>
  <headerFooter alignWithMargins="0"/>
  <customProperties>
    <customPr name="_pios_id" r:id="rId2"/>
    <customPr name="EpmWorksheetKeyString_GUID" r:id="rId3"/>
  </customProperties>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B1:G37"/>
  <sheetViews>
    <sheetView zoomScaleNormal="100" workbookViewId="0"/>
  </sheetViews>
  <sheetFormatPr defaultRowHeight="12.75" x14ac:dyDescent="0.2"/>
  <cols>
    <col min="1" max="1" width="12.140625" style="85" customWidth="1"/>
    <col min="2" max="2" width="21" style="85" customWidth="1"/>
    <col min="3" max="3" width="42.28515625" style="85" customWidth="1"/>
    <col min="4" max="4" width="22.85546875" style="85" bestFit="1" customWidth="1"/>
    <col min="5" max="5" width="10" style="85" bestFit="1" customWidth="1"/>
    <col min="6" max="6" width="65.85546875" style="85" customWidth="1"/>
    <col min="7" max="7" width="9.42578125" style="85" customWidth="1"/>
    <col min="8" max="8" width="25.140625" style="85" customWidth="1"/>
    <col min="9" max="16384" width="9.140625" style="85"/>
  </cols>
  <sheetData>
    <row r="1" spans="2:6" ht="20.25" x14ac:dyDescent="0.3">
      <c r="B1" s="86" t="s">
        <v>164</v>
      </c>
      <c r="C1" s="86"/>
      <c r="D1" s="42"/>
      <c r="E1" s="42"/>
    </row>
    <row r="2" spans="2:6" ht="20.25" x14ac:dyDescent="0.3">
      <c r="B2" s="162" t="str">
        <f>Tradingname</f>
        <v>Queensland Gas Pipeline</v>
      </c>
      <c r="C2" s="163"/>
      <c r="D2" s="86"/>
      <c r="E2" s="86"/>
    </row>
    <row r="3" spans="2:6" ht="34.5" x14ac:dyDescent="0.45">
      <c r="B3" s="164" t="s">
        <v>221</v>
      </c>
      <c r="C3" s="165">
        <f>Yearending</f>
        <v>44196</v>
      </c>
      <c r="F3" s="123"/>
    </row>
    <row r="5" spans="2:6" ht="15.75" x14ac:dyDescent="0.25">
      <c r="B5" s="89" t="s">
        <v>254</v>
      </c>
      <c r="C5" s="87"/>
      <c r="D5" s="87"/>
      <c r="E5" s="87"/>
    </row>
    <row r="6" spans="2:6" ht="15.75" x14ac:dyDescent="0.25">
      <c r="B6" s="89"/>
      <c r="C6" s="87"/>
      <c r="D6" s="87"/>
      <c r="E6" s="87"/>
    </row>
    <row r="7" spans="2:6" ht="40.5" customHeight="1" x14ac:dyDescent="0.2">
      <c r="B7" s="90" t="s">
        <v>266</v>
      </c>
      <c r="C7" s="90" t="s">
        <v>147</v>
      </c>
      <c r="D7" s="90" t="s">
        <v>152</v>
      </c>
      <c r="E7" s="90" t="s">
        <v>148</v>
      </c>
      <c r="F7" s="91" t="s">
        <v>150</v>
      </c>
    </row>
    <row r="8" spans="2:6" x14ac:dyDescent="0.2">
      <c r="B8" s="92"/>
      <c r="C8" s="92"/>
      <c r="D8" s="114"/>
      <c r="E8" s="130" t="s">
        <v>149</v>
      </c>
      <c r="F8" s="93"/>
    </row>
    <row r="9" spans="2:6" s="245" customFormat="1" ht="102" x14ac:dyDescent="0.2">
      <c r="B9" s="242" t="s">
        <v>423</v>
      </c>
      <c r="C9" s="243" t="str">
        <f>'3. Statement of pipeline assets'!C8</f>
        <v>Pipelines</v>
      </c>
      <c r="D9" s="242" t="s">
        <v>424</v>
      </c>
      <c r="E9" s="242">
        <v>40.237842753523402</v>
      </c>
      <c r="F9" s="244" t="s">
        <v>425</v>
      </c>
    </row>
    <row r="10" spans="2:6" s="245" customFormat="1" ht="102" x14ac:dyDescent="0.2">
      <c r="B10" s="242" t="s">
        <v>423</v>
      </c>
      <c r="C10" s="243" t="str">
        <f>'3. Statement of pipeline assets'!C16</f>
        <v>Compressors</v>
      </c>
      <c r="D10" s="242" t="s">
        <v>424</v>
      </c>
      <c r="E10" s="242">
        <v>26.924599324156624</v>
      </c>
      <c r="F10" s="244" t="s">
        <v>425</v>
      </c>
    </row>
    <row r="11" spans="2:6" s="245" customFormat="1" ht="102" x14ac:dyDescent="0.2">
      <c r="B11" s="242" t="s">
        <v>423</v>
      </c>
      <c r="C11" s="243" t="str">
        <f>'3. Statement of pipeline assets'!C22</f>
        <v>City Gates, supply regulators and valve stations</v>
      </c>
      <c r="D11" s="242" t="s">
        <v>424</v>
      </c>
      <c r="E11" s="242">
        <v>39.093057930296688</v>
      </c>
      <c r="F11" s="244" t="s">
        <v>425</v>
      </c>
    </row>
    <row r="12" spans="2:6" s="245" customFormat="1" ht="102" x14ac:dyDescent="0.2">
      <c r="B12" s="242" t="s">
        <v>423</v>
      </c>
      <c r="C12" s="243" t="str">
        <f>'3. Statement of pipeline assets'!C28</f>
        <v>Metering</v>
      </c>
      <c r="D12" s="242" t="s">
        <v>424</v>
      </c>
      <c r="E12" s="242">
        <v>19.507894826765714</v>
      </c>
      <c r="F12" s="244" t="s">
        <v>425</v>
      </c>
    </row>
    <row r="13" spans="2:6" s="245" customFormat="1" x14ac:dyDescent="0.2">
      <c r="B13" s="242" t="s">
        <v>423</v>
      </c>
      <c r="C13" s="243" t="str">
        <f>'3. Statement of pipeline assets'!C34</f>
        <v>Odourant plants</v>
      </c>
      <c r="D13" s="242" t="s">
        <v>424</v>
      </c>
      <c r="E13" s="242"/>
      <c r="F13" s="244" t="s">
        <v>426</v>
      </c>
    </row>
    <row r="14" spans="2:6" s="245" customFormat="1" ht="102" x14ac:dyDescent="0.2">
      <c r="B14" s="242" t="s">
        <v>423</v>
      </c>
      <c r="C14" s="243" t="str">
        <f>'3. Statement of pipeline assets'!C40</f>
        <v>SCADA (Communications)</v>
      </c>
      <c r="D14" s="242" t="s">
        <v>424</v>
      </c>
      <c r="E14" s="242">
        <v>4.7300682824299551</v>
      </c>
      <c r="F14" s="244" t="s">
        <v>425</v>
      </c>
    </row>
    <row r="15" spans="2:6" s="245" customFormat="1" ht="102" x14ac:dyDescent="0.2">
      <c r="B15" s="242" t="s">
        <v>423</v>
      </c>
      <c r="C15" s="243" t="str">
        <f>'3. Statement of pipeline assets'!C46</f>
        <v>Buildings</v>
      </c>
      <c r="D15" s="242" t="s">
        <v>424</v>
      </c>
      <c r="E15" s="242">
        <v>30.981827380856078</v>
      </c>
      <c r="F15" s="244" t="s">
        <v>425</v>
      </c>
    </row>
    <row r="16" spans="2:6" s="245" customFormat="1" ht="102" x14ac:dyDescent="0.2">
      <c r="B16" s="242" t="s">
        <v>423</v>
      </c>
      <c r="C16" s="243" t="str">
        <f>'3. Statement of pipeline assets'!C57</f>
        <v>Other depreciable pipeline assets</v>
      </c>
      <c r="D16" s="242" t="s">
        <v>424</v>
      </c>
      <c r="E16" s="242">
        <v>11.36851813667821</v>
      </c>
      <c r="F16" s="244" t="s">
        <v>425</v>
      </c>
    </row>
    <row r="17" spans="2:7" s="245" customFormat="1" ht="102" x14ac:dyDescent="0.2">
      <c r="B17" s="242" t="s">
        <v>423</v>
      </c>
      <c r="C17" s="242" t="s">
        <v>427</v>
      </c>
      <c r="D17" s="242" t="s">
        <v>424</v>
      </c>
      <c r="E17" s="242">
        <v>31</v>
      </c>
      <c r="F17" s="244" t="s">
        <v>425</v>
      </c>
    </row>
    <row r="18" spans="2:7" s="245" customFormat="1" x14ac:dyDescent="0.2">
      <c r="B18" s="242"/>
      <c r="C18" s="242" t="s">
        <v>253</v>
      </c>
      <c r="D18" s="242"/>
      <c r="E18" s="242"/>
      <c r="F18" s="246"/>
    </row>
    <row r="19" spans="2:7" s="245" customFormat="1" x14ac:dyDescent="0.2">
      <c r="B19" s="242"/>
      <c r="C19" s="242" t="s">
        <v>253</v>
      </c>
      <c r="D19" s="242"/>
      <c r="E19" s="242"/>
      <c r="F19" s="246"/>
    </row>
    <row r="20" spans="2:7" s="245" customFormat="1" x14ac:dyDescent="0.2">
      <c r="B20" s="242"/>
      <c r="C20" s="242" t="s">
        <v>253</v>
      </c>
      <c r="D20" s="242"/>
      <c r="E20" s="242"/>
      <c r="F20" s="246"/>
    </row>
    <row r="21" spans="2:7" s="245" customFormat="1" x14ac:dyDescent="0.2">
      <c r="B21" s="242"/>
      <c r="C21" s="243" t="str">
        <f>'3. Statement of pipeline assets'!C63</f>
        <v>Leased Assets</v>
      </c>
      <c r="D21" s="247"/>
      <c r="E21" s="247"/>
      <c r="F21" s="248"/>
      <c r="G21" s="249"/>
    </row>
    <row r="22" spans="2:7" s="245" customFormat="1" x14ac:dyDescent="0.2">
      <c r="B22" s="242"/>
      <c r="C22" s="247" t="s">
        <v>253</v>
      </c>
      <c r="D22" s="247"/>
      <c r="E22" s="247"/>
      <c r="F22" s="248"/>
      <c r="G22" s="249"/>
    </row>
    <row r="23" spans="2:7" s="245" customFormat="1" x14ac:dyDescent="0.2">
      <c r="B23" s="242"/>
      <c r="C23" s="247" t="s">
        <v>253</v>
      </c>
      <c r="D23" s="247"/>
      <c r="E23" s="247"/>
      <c r="F23" s="248"/>
      <c r="G23" s="249"/>
    </row>
    <row r="24" spans="2:7" s="245" customFormat="1" x14ac:dyDescent="0.2">
      <c r="B24" s="242"/>
      <c r="C24" s="247" t="s">
        <v>253</v>
      </c>
      <c r="D24" s="247"/>
      <c r="E24" s="247"/>
      <c r="F24" s="248"/>
      <c r="G24" s="249"/>
    </row>
    <row r="25" spans="2:7" s="245" customFormat="1" x14ac:dyDescent="0.2">
      <c r="B25" s="242"/>
      <c r="C25" s="247" t="s">
        <v>253</v>
      </c>
      <c r="D25" s="247"/>
      <c r="E25" s="247"/>
      <c r="F25" s="248"/>
      <c r="G25" s="249"/>
    </row>
    <row r="26" spans="2:7" s="245" customFormat="1" ht="102" x14ac:dyDescent="0.2">
      <c r="B26" s="242" t="s">
        <v>423</v>
      </c>
      <c r="C26" s="243" t="str">
        <f>'3. Statement of pipeline assets'!C70</f>
        <v>Shared supporting assets</v>
      </c>
      <c r="D26" s="242" t="s">
        <v>424</v>
      </c>
      <c r="E26" s="242">
        <v>5.4737744257625751</v>
      </c>
      <c r="F26" s="244" t="s">
        <v>425</v>
      </c>
    </row>
    <row r="27" spans="2:7" s="245" customFormat="1" x14ac:dyDescent="0.2">
      <c r="B27" s="242"/>
      <c r="C27" s="242" t="s">
        <v>253</v>
      </c>
      <c r="D27" s="242"/>
      <c r="E27" s="242"/>
      <c r="F27" s="246"/>
    </row>
    <row r="28" spans="2:7" s="245" customFormat="1" x14ac:dyDescent="0.2">
      <c r="B28" s="242"/>
      <c r="C28" s="242" t="s">
        <v>253</v>
      </c>
      <c r="D28" s="242"/>
      <c r="E28" s="242"/>
      <c r="F28" s="246"/>
    </row>
    <row r="29" spans="2:7" s="245" customFormat="1" x14ac:dyDescent="0.2">
      <c r="B29" s="242"/>
      <c r="C29" s="242" t="s">
        <v>253</v>
      </c>
      <c r="D29" s="242"/>
      <c r="E29" s="242"/>
      <c r="F29" s="246"/>
    </row>
    <row r="30" spans="2:7" s="245" customFormat="1" x14ac:dyDescent="0.2">
      <c r="B30" s="242"/>
      <c r="C30" s="242" t="s">
        <v>253</v>
      </c>
      <c r="D30" s="242"/>
      <c r="E30" s="242"/>
      <c r="F30" s="246"/>
    </row>
    <row r="31" spans="2:7" s="245" customFormat="1" x14ac:dyDescent="0.2">
      <c r="B31" s="242"/>
      <c r="C31" s="242" t="s">
        <v>253</v>
      </c>
      <c r="D31" s="242"/>
      <c r="E31" s="242"/>
      <c r="F31" s="246"/>
    </row>
    <row r="32" spans="2:7" s="245" customFormat="1" x14ac:dyDescent="0.2">
      <c r="B32" s="242"/>
      <c r="C32" s="243" t="str">
        <f>'3. Statement of pipeline assets'!C76</f>
        <v>Shared leased assets</v>
      </c>
      <c r="D32" s="247"/>
      <c r="E32" s="247"/>
      <c r="F32" s="248"/>
      <c r="G32" s="249"/>
    </row>
    <row r="33" spans="2:7" s="245" customFormat="1" x14ac:dyDescent="0.2">
      <c r="B33" s="242"/>
      <c r="C33" s="247" t="s">
        <v>253</v>
      </c>
      <c r="D33" s="247"/>
      <c r="E33" s="247"/>
      <c r="F33" s="248"/>
      <c r="G33" s="249"/>
    </row>
    <row r="34" spans="2:7" s="245" customFormat="1" x14ac:dyDescent="0.2">
      <c r="B34" s="242"/>
      <c r="C34" s="247" t="s">
        <v>253</v>
      </c>
      <c r="D34" s="247"/>
      <c r="E34" s="247"/>
      <c r="F34" s="248"/>
      <c r="G34" s="249"/>
    </row>
    <row r="35" spans="2:7" s="245" customFormat="1" x14ac:dyDescent="0.2">
      <c r="B35" s="242"/>
      <c r="C35" s="247" t="s">
        <v>253</v>
      </c>
      <c r="D35" s="247"/>
      <c r="E35" s="247"/>
      <c r="F35" s="248"/>
      <c r="G35" s="249"/>
    </row>
    <row r="36" spans="2:7" s="245" customFormat="1" x14ac:dyDescent="0.2">
      <c r="B36" s="242"/>
      <c r="C36" s="247" t="s">
        <v>253</v>
      </c>
      <c r="D36" s="247"/>
      <c r="E36" s="247"/>
      <c r="F36" s="248"/>
      <c r="G36" s="249"/>
    </row>
    <row r="37" spans="2:7" s="245" customFormat="1" x14ac:dyDescent="0.2">
      <c r="B37" s="242"/>
      <c r="C37" s="247" t="s">
        <v>253</v>
      </c>
      <c r="D37" s="247"/>
      <c r="E37" s="247"/>
      <c r="F37" s="248"/>
      <c r="G37" s="249"/>
    </row>
  </sheetData>
  <pageMargins left="0.75" right="0.75" top="1" bottom="1" header="0.5" footer="0.5"/>
  <pageSetup paperSize="9" scale="30" orientation="landscape" r:id="rId1"/>
  <headerFooter alignWithMargins="0"/>
  <customProperties>
    <customPr name="_pios_id" r:id="rId2"/>
    <customPr name="EpmWorksheetKeyString_GUID" r:id="rId3"/>
  </customProperties>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B1:J54"/>
  <sheetViews>
    <sheetView workbookViewId="0"/>
  </sheetViews>
  <sheetFormatPr defaultRowHeight="12.75" x14ac:dyDescent="0.2"/>
  <cols>
    <col min="1" max="1" width="12" style="43" customWidth="1"/>
    <col min="2" max="2" width="31.7109375" style="43" customWidth="1"/>
    <col min="3" max="3" width="22.5703125" style="43" customWidth="1"/>
    <col min="4" max="4" width="27.28515625" style="43" customWidth="1"/>
    <col min="5" max="5" width="32.85546875" style="43" customWidth="1"/>
    <col min="6" max="6" width="21.7109375" style="43" customWidth="1"/>
    <col min="7" max="7" width="24.42578125" style="43" customWidth="1"/>
    <col min="8" max="8" width="45" style="43" customWidth="1"/>
    <col min="9" max="10" width="19.85546875" style="43" customWidth="1"/>
    <col min="11" max="11" width="18.28515625" style="43" customWidth="1"/>
    <col min="12" max="16384" width="9.140625" style="43"/>
  </cols>
  <sheetData>
    <row r="1" spans="2:10" ht="20.25" x14ac:dyDescent="0.3">
      <c r="B1" s="44" t="s">
        <v>195</v>
      </c>
      <c r="D1" s="42"/>
      <c r="E1" s="42"/>
      <c r="F1" s="42"/>
      <c r="G1" s="42"/>
      <c r="H1" s="42"/>
      <c r="I1" s="42"/>
      <c r="J1" s="42"/>
    </row>
    <row r="2" spans="2:10" ht="15" x14ac:dyDescent="0.25">
      <c r="B2" s="162" t="str">
        <f>Tradingname</f>
        <v>Queensland Gas Pipeline</v>
      </c>
      <c r="C2" s="163"/>
    </row>
    <row r="3" spans="2:10" ht="18" customHeight="1" x14ac:dyDescent="0.45">
      <c r="B3" s="186" t="s">
        <v>221</v>
      </c>
      <c r="C3" s="187">
        <f>Yearending</f>
        <v>44196</v>
      </c>
      <c r="F3" s="123"/>
    </row>
    <row r="5" spans="2:10" ht="15.75" x14ac:dyDescent="0.25">
      <c r="B5" s="65" t="s">
        <v>256</v>
      </c>
    </row>
    <row r="6" spans="2:10" x14ac:dyDescent="0.2">
      <c r="B6" s="45"/>
      <c r="C6" s="48"/>
      <c r="D6" s="48"/>
      <c r="E6" s="48"/>
      <c r="F6" s="48"/>
      <c r="G6" s="49"/>
      <c r="H6" s="66"/>
      <c r="I6" s="50"/>
      <c r="J6" s="50"/>
    </row>
    <row r="7" spans="2:10" ht="31.5" customHeight="1" x14ac:dyDescent="0.2">
      <c r="B7" s="109" t="s">
        <v>95</v>
      </c>
      <c r="C7" s="53" t="s">
        <v>249</v>
      </c>
      <c r="D7" s="53" t="s">
        <v>196</v>
      </c>
      <c r="E7" s="53" t="s">
        <v>197</v>
      </c>
    </row>
    <row r="8" spans="2:10" ht="13.5" customHeight="1" x14ac:dyDescent="0.2">
      <c r="B8" s="181"/>
      <c r="C8" s="122"/>
      <c r="D8" s="122"/>
      <c r="E8" s="122"/>
    </row>
    <row r="9" spans="2:10" ht="13.5" customHeight="1" x14ac:dyDescent="0.2">
      <c r="B9" s="181"/>
      <c r="C9" s="122"/>
      <c r="D9" s="122"/>
      <c r="E9" s="122"/>
    </row>
    <row r="10" spans="2:10" ht="13.5" customHeight="1" x14ac:dyDescent="0.2">
      <c r="B10" s="181"/>
      <c r="C10" s="122"/>
      <c r="D10" s="122"/>
      <c r="E10" s="122"/>
    </row>
    <row r="11" spans="2:10" ht="13.5" customHeight="1" x14ac:dyDescent="0.2">
      <c r="B11" s="181"/>
      <c r="C11" s="122"/>
      <c r="D11" s="122"/>
      <c r="E11" s="122"/>
    </row>
    <row r="12" spans="2:10" ht="13.5" customHeight="1" x14ac:dyDescent="0.2">
      <c r="B12" s="181"/>
      <c r="C12" s="122"/>
      <c r="D12" s="122"/>
      <c r="E12" s="122"/>
    </row>
    <row r="13" spans="2:10" ht="13.5" customHeight="1" x14ac:dyDescent="0.2">
      <c r="B13" s="181"/>
      <c r="C13" s="122"/>
      <c r="D13" s="122"/>
      <c r="E13" s="122"/>
    </row>
    <row r="14" spans="2:10" ht="13.5" customHeight="1" x14ac:dyDescent="0.2">
      <c r="B14" s="181"/>
      <c r="C14" s="122"/>
      <c r="D14" s="122"/>
      <c r="E14" s="122"/>
    </row>
    <row r="15" spans="2:10" ht="13.5" customHeight="1" x14ac:dyDescent="0.2">
      <c r="B15" s="181"/>
      <c r="C15" s="122"/>
      <c r="D15" s="122"/>
      <c r="E15" s="122"/>
    </row>
    <row r="16" spans="2:10" ht="13.5" customHeight="1" x14ac:dyDescent="0.2">
      <c r="B16" s="181"/>
      <c r="C16" s="122"/>
      <c r="D16" s="122"/>
      <c r="E16" s="122"/>
    </row>
    <row r="17" spans="2:8" ht="13.5" customHeight="1" x14ac:dyDescent="0.2">
      <c r="B17" s="181"/>
      <c r="C17" s="122"/>
      <c r="D17" s="122"/>
      <c r="E17" s="122"/>
    </row>
    <row r="18" spans="2:8" ht="13.5" customHeight="1" x14ac:dyDescent="0.2">
      <c r="B18" s="181"/>
      <c r="C18" s="122"/>
      <c r="D18" s="122"/>
      <c r="E18" s="122"/>
    </row>
    <row r="19" spans="2:8" ht="13.5" customHeight="1" x14ac:dyDescent="0.2">
      <c r="B19" s="181"/>
      <c r="C19" s="122"/>
      <c r="D19" s="122"/>
      <c r="E19" s="122"/>
    </row>
    <row r="20" spans="2:8" ht="13.5" customHeight="1" x14ac:dyDescent="0.2">
      <c r="B20" s="181"/>
      <c r="C20" s="122"/>
      <c r="D20" s="122"/>
      <c r="E20" s="122"/>
    </row>
    <row r="21" spans="2:8" ht="13.5" customHeight="1" x14ac:dyDescent="0.2">
      <c r="B21" s="181"/>
      <c r="C21" s="122"/>
      <c r="D21" s="122"/>
      <c r="E21" s="122"/>
    </row>
    <row r="22" spans="2:8" ht="13.5" customHeight="1" x14ac:dyDescent="0.2">
      <c r="B22" s="181"/>
      <c r="C22" s="122"/>
      <c r="D22" s="122"/>
      <c r="E22" s="122"/>
    </row>
    <row r="25" spans="2:8" ht="15.75" x14ac:dyDescent="0.25">
      <c r="B25" s="65" t="s">
        <v>255</v>
      </c>
    </row>
    <row r="26" spans="2:8" x14ac:dyDescent="0.2">
      <c r="B26" s="45"/>
      <c r="C26" s="48"/>
      <c r="D26" s="48"/>
      <c r="E26" s="48"/>
    </row>
    <row r="27" spans="2:8" ht="36.75" customHeight="1" x14ac:dyDescent="0.2">
      <c r="B27" s="109" t="s">
        <v>95</v>
      </c>
      <c r="C27" s="53" t="s">
        <v>250</v>
      </c>
      <c r="D27" s="53" t="s">
        <v>196</v>
      </c>
      <c r="E27" s="53" t="s">
        <v>197</v>
      </c>
      <c r="F27" s="53" t="s">
        <v>251</v>
      </c>
      <c r="G27" s="53" t="s">
        <v>207</v>
      </c>
      <c r="H27" s="53" t="s">
        <v>208</v>
      </c>
    </row>
    <row r="28" spans="2:8" x14ac:dyDescent="0.2">
      <c r="B28" s="181"/>
      <c r="C28" s="122"/>
      <c r="D28" s="122"/>
      <c r="E28" s="122"/>
      <c r="F28" s="122"/>
      <c r="G28" s="122"/>
      <c r="H28" s="122"/>
    </row>
    <row r="29" spans="2:8" x14ac:dyDescent="0.2">
      <c r="B29" s="181"/>
      <c r="C29" s="122"/>
      <c r="D29" s="122"/>
      <c r="E29" s="122"/>
      <c r="F29" s="122"/>
      <c r="G29" s="122"/>
      <c r="H29" s="122"/>
    </row>
    <row r="30" spans="2:8" x14ac:dyDescent="0.2">
      <c r="B30" s="181"/>
      <c r="C30" s="122"/>
      <c r="D30" s="122"/>
      <c r="E30" s="122"/>
      <c r="F30" s="122"/>
      <c r="G30" s="122"/>
      <c r="H30" s="122"/>
    </row>
    <row r="31" spans="2:8" x14ac:dyDescent="0.2">
      <c r="B31" s="181"/>
      <c r="C31" s="122"/>
      <c r="D31" s="122"/>
      <c r="E31" s="122"/>
      <c r="F31" s="122"/>
      <c r="G31" s="122"/>
      <c r="H31" s="122"/>
    </row>
    <row r="32" spans="2:8" hidden="1" x14ac:dyDescent="0.2">
      <c r="B32" s="181"/>
      <c r="C32" s="122"/>
      <c r="D32" s="122"/>
      <c r="E32" s="122"/>
      <c r="F32" s="122"/>
      <c r="G32" s="122"/>
      <c r="H32" s="122"/>
    </row>
    <row r="33" spans="2:8" hidden="1" x14ac:dyDescent="0.2">
      <c r="B33" s="181"/>
      <c r="C33" s="122"/>
      <c r="D33" s="122"/>
      <c r="E33" s="122"/>
      <c r="F33" s="122"/>
      <c r="G33" s="122"/>
      <c r="H33" s="122"/>
    </row>
    <row r="34" spans="2:8" hidden="1" x14ac:dyDescent="0.2">
      <c r="B34" s="181"/>
      <c r="C34" s="122"/>
      <c r="D34" s="122"/>
      <c r="E34" s="122"/>
      <c r="F34" s="122"/>
      <c r="G34" s="122"/>
      <c r="H34" s="122"/>
    </row>
    <row r="35" spans="2:8" hidden="1" x14ac:dyDescent="0.2">
      <c r="B35" s="181"/>
      <c r="C35" s="122"/>
      <c r="D35" s="122"/>
      <c r="E35" s="122"/>
      <c r="F35" s="122"/>
      <c r="G35" s="122"/>
      <c r="H35" s="122"/>
    </row>
    <row r="36" spans="2:8" hidden="1" x14ac:dyDescent="0.2">
      <c r="B36" s="181"/>
      <c r="C36" s="122"/>
      <c r="D36" s="122"/>
      <c r="E36" s="122"/>
      <c r="F36" s="122"/>
      <c r="G36" s="122"/>
      <c r="H36" s="122"/>
    </row>
    <row r="37" spans="2:8" hidden="1" x14ac:dyDescent="0.2">
      <c r="B37" s="181"/>
      <c r="C37" s="122"/>
      <c r="D37" s="122"/>
      <c r="E37" s="122"/>
      <c r="F37" s="122"/>
      <c r="G37" s="122"/>
      <c r="H37" s="122"/>
    </row>
    <row r="38" spans="2:8" hidden="1" x14ac:dyDescent="0.2">
      <c r="B38" s="181"/>
      <c r="C38" s="122"/>
      <c r="D38" s="122"/>
      <c r="E38" s="122"/>
      <c r="F38" s="122"/>
      <c r="G38" s="122"/>
      <c r="H38" s="122"/>
    </row>
    <row r="39" spans="2:8" hidden="1" x14ac:dyDescent="0.2">
      <c r="B39" s="181"/>
      <c r="C39" s="122"/>
      <c r="D39" s="122"/>
      <c r="E39" s="122"/>
      <c r="F39" s="122"/>
      <c r="G39" s="122"/>
      <c r="H39" s="122"/>
    </row>
    <row r="40" spans="2:8" hidden="1" x14ac:dyDescent="0.2">
      <c r="B40" s="181"/>
      <c r="C40" s="122"/>
      <c r="D40" s="122"/>
      <c r="E40" s="122"/>
      <c r="F40" s="122"/>
      <c r="G40" s="122"/>
      <c r="H40" s="122"/>
    </row>
    <row r="41" spans="2:8" x14ac:dyDescent="0.2">
      <c r="B41" s="181"/>
      <c r="C41" s="122"/>
      <c r="D41" s="122"/>
      <c r="E41" s="122"/>
      <c r="F41" s="122"/>
      <c r="G41" s="122"/>
      <c r="H41" s="122"/>
    </row>
    <row r="42" spans="2:8" x14ac:dyDescent="0.2">
      <c r="B42" s="181"/>
      <c r="C42" s="122"/>
      <c r="D42" s="122"/>
      <c r="E42" s="122"/>
      <c r="F42" s="122"/>
      <c r="G42" s="122"/>
      <c r="H42" s="122"/>
    </row>
    <row r="43" spans="2:8" x14ac:dyDescent="0.2">
      <c r="B43" s="181"/>
      <c r="C43" s="122"/>
      <c r="D43" s="122"/>
      <c r="E43" s="122"/>
      <c r="F43" s="122"/>
      <c r="G43" s="122"/>
      <c r="H43" s="122"/>
    </row>
    <row r="44" spans="2:8" x14ac:dyDescent="0.2">
      <c r="B44" s="181"/>
      <c r="C44" s="122"/>
      <c r="D44" s="122"/>
      <c r="E44" s="122"/>
      <c r="F44" s="122"/>
      <c r="G44" s="122"/>
      <c r="H44" s="122"/>
    </row>
    <row r="45" spans="2:8" x14ac:dyDescent="0.2">
      <c r="B45" s="181"/>
      <c r="C45" s="122"/>
      <c r="D45" s="122"/>
      <c r="E45" s="122"/>
      <c r="F45" s="122"/>
      <c r="G45" s="122"/>
      <c r="H45" s="122"/>
    </row>
    <row r="46" spans="2:8" x14ac:dyDescent="0.2">
      <c r="B46" s="181"/>
      <c r="C46" s="122"/>
      <c r="D46" s="122"/>
      <c r="E46" s="122"/>
      <c r="F46" s="122"/>
      <c r="G46" s="122"/>
      <c r="H46" s="122"/>
    </row>
    <row r="47" spans="2:8" x14ac:dyDescent="0.2">
      <c r="B47" s="181"/>
      <c r="C47" s="122"/>
      <c r="D47" s="122"/>
      <c r="E47" s="122"/>
      <c r="F47" s="122"/>
      <c r="G47" s="122"/>
      <c r="H47" s="122"/>
    </row>
    <row r="48" spans="2:8" x14ac:dyDescent="0.2">
      <c r="B48" s="181"/>
      <c r="C48" s="122"/>
      <c r="D48" s="122"/>
      <c r="E48" s="122"/>
      <c r="F48" s="122"/>
      <c r="G48" s="122"/>
      <c r="H48" s="122"/>
    </row>
    <row r="49" spans="2:8" x14ac:dyDescent="0.2">
      <c r="B49" s="181"/>
      <c r="C49" s="122"/>
      <c r="D49" s="122"/>
      <c r="E49" s="122"/>
      <c r="F49" s="122"/>
      <c r="G49" s="122"/>
      <c r="H49" s="122"/>
    </row>
    <row r="50" spans="2:8" x14ac:dyDescent="0.2">
      <c r="B50" s="181"/>
      <c r="C50" s="122"/>
      <c r="D50" s="122"/>
      <c r="E50" s="122"/>
      <c r="F50" s="122"/>
      <c r="G50" s="122"/>
      <c r="H50" s="122"/>
    </row>
    <row r="51" spans="2:8" x14ac:dyDescent="0.2">
      <c r="B51" s="181"/>
      <c r="C51" s="122"/>
      <c r="D51" s="122"/>
      <c r="E51" s="122"/>
      <c r="F51" s="122"/>
      <c r="G51" s="122"/>
      <c r="H51" s="122"/>
    </row>
    <row r="52" spans="2:8" x14ac:dyDescent="0.2">
      <c r="B52" s="181"/>
      <c r="C52" s="122"/>
      <c r="D52" s="122"/>
      <c r="E52" s="122"/>
      <c r="F52" s="122"/>
      <c r="G52" s="122"/>
      <c r="H52" s="122"/>
    </row>
    <row r="53" spans="2:8" x14ac:dyDescent="0.2">
      <c r="B53" s="181"/>
      <c r="C53" s="122"/>
      <c r="D53" s="122"/>
      <c r="E53" s="122"/>
      <c r="F53" s="122"/>
      <c r="G53" s="122"/>
      <c r="H53" s="122"/>
    </row>
    <row r="54" spans="2:8" x14ac:dyDescent="0.2">
      <c r="B54" s="181"/>
      <c r="C54" s="122"/>
      <c r="D54" s="122"/>
      <c r="E54" s="122"/>
      <c r="F54" s="122"/>
      <c r="G54" s="122"/>
      <c r="H54" s="122"/>
    </row>
  </sheetData>
  <pageMargins left="0.25" right="0.25" top="0.75" bottom="0.75" header="0.3" footer="0.3"/>
  <pageSetup paperSize="9" scale="59" orientation="landscape" r:id="rId1"/>
  <headerFooter alignWithMargins="0"/>
  <customProperties>
    <customPr name="_pios_id" r:id="rId2"/>
    <customPr name="EpmWorksheetKeyString_GUID" r:id="rId3"/>
  </customProperties>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B1:O78"/>
  <sheetViews>
    <sheetView zoomScaleNormal="100" workbookViewId="0"/>
  </sheetViews>
  <sheetFormatPr defaultRowHeight="12.75" x14ac:dyDescent="0.2"/>
  <cols>
    <col min="1" max="1" width="11.42578125" customWidth="1"/>
    <col min="2" max="2" width="32.42578125" customWidth="1"/>
    <col min="3" max="4" width="40.7109375" customWidth="1"/>
    <col min="5" max="15" width="20.7109375" customWidth="1"/>
  </cols>
  <sheetData>
    <row r="1" spans="2:15" ht="20.25" x14ac:dyDescent="0.3">
      <c r="B1" s="97" t="s">
        <v>330</v>
      </c>
    </row>
    <row r="2" spans="2:15" ht="15" x14ac:dyDescent="0.25">
      <c r="B2" s="162" t="str">
        <f>Tradingname</f>
        <v>Queensland Gas Pipeline</v>
      </c>
      <c r="C2" s="163"/>
      <c r="F2" s="204"/>
    </row>
    <row r="3" spans="2:15" ht="15" x14ac:dyDescent="0.25">
      <c r="B3" s="164" t="s">
        <v>221</v>
      </c>
      <c r="C3" s="165">
        <f>Yearending</f>
        <v>44196</v>
      </c>
    </row>
    <row r="5" spans="2:15" ht="30" customHeight="1" x14ac:dyDescent="0.25">
      <c r="B5" s="98" t="s">
        <v>344</v>
      </c>
      <c r="I5" s="304" t="s">
        <v>304</v>
      </c>
      <c r="J5" s="304"/>
      <c r="K5" s="304"/>
    </row>
    <row r="7" spans="2:15" ht="45" customHeight="1" x14ac:dyDescent="0.2">
      <c r="B7" s="99" t="s">
        <v>266</v>
      </c>
      <c r="C7" s="100" t="s">
        <v>20</v>
      </c>
      <c r="D7" s="100" t="s">
        <v>0</v>
      </c>
      <c r="E7" s="100" t="s">
        <v>82</v>
      </c>
      <c r="F7" s="100" t="s">
        <v>83</v>
      </c>
      <c r="G7" s="100" t="s">
        <v>191</v>
      </c>
      <c r="H7" s="100" t="s">
        <v>180</v>
      </c>
      <c r="I7" s="100" t="s">
        <v>85</v>
      </c>
      <c r="J7" s="100" t="s">
        <v>190</v>
      </c>
      <c r="K7" s="100" t="s">
        <v>358</v>
      </c>
      <c r="L7" s="100" t="s">
        <v>86</v>
      </c>
      <c r="M7" s="100" t="s">
        <v>302</v>
      </c>
      <c r="N7" s="100" t="s">
        <v>303</v>
      </c>
      <c r="O7" s="53" t="s">
        <v>87</v>
      </c>
    </row>
    <row r="8" spans="2:15" x14ac:dyDescent="0.2">
      <c r="B8" s="101"/>
      <c r="C8" s="64"/>
      <c r="D8" s="64"/>
      <c r="E8" s="64"/>
      <c r="F8" s="64" t="s">
        <v>88</v>
      </c>
      <c r="G8" s="64" t="s">
        <v>223</v>
      </c>
      <c r="H8" s="64" t="s">
        <v>223</v>
      </c>
      <c r="I8" s="64" t="s">
        <v>223</v>
      </c>
      <c r="J8" s="64" t="s">
        <v>223</v>
      </c>
      <c r="K8" s="64" t="s">
        <v>223</v>
      </c>
      <c r="L8" s="64" t="s">
        <v>223</v>
      </c>
      <c r="M8" s="64" t="s">
        <v>223</v>
      </c>
      <c r="N8" s="64" t="s">
        <v>223</v>
      </c>
      <c r="O8" s="64" t="s">
        <v>223</v>
      </c>
    </row>
    <row r="9" spans="2:15" x14ac:dyDescent="0.2">
      <c r="B9" s="103" t="s">
        <v>428</v>
      </c>
      <c r="C9" s="103" t="s">
        <v>166</v>
      </c>
      <c r="D9" s="103" t="s">
        <v>166</v>
      </c>
      <c r="E9" s="103" t="s">
        <v>429</v>
      </c>
      <c r="F9" s="103">
        <v>40.237842753523402</v>
      </c>
      <c r="G9" s="236">
        <v>0</v>
      </c>
      <c r="H9" s="236">
        <v>127918005.94999999</v>
      </c>
      <c r="I9" s="236">
        <v>94178985.560000002</v>
      </c>
      <c r="J9" s="236">
        <v>0</v>
      </c>
      <c r="K9" s="236">
        <v>0</v>
      </c>
      <c r="L9" s="238">
        <f>SUM(H9:K9)</f>
        <v>222096991.50999999</v>
      </c>
      <c r="M9" s="236">
        <v>-108229547.98999999</v>
      </c>
      <c r="N9" s="236">
        <v>-4145588.8700000197</v>
      </c>
      <c r="O9" s="235">
        <f>SUM(L9:N9)</f>
        <v>109721854.64999998</v>
      </c>
    </row>
    <row r="10" spans="2:15" x14ac:dyDescent="0.2">
      <c r="B10" s="103" t="s">
        <v>428</v>
      </c>
      <c r="C10" s="103" t="s">
        <v>430</v>
      </c>
      <c r="D10" s="103" t="s">
        <v>167</v>
      </c>
      <c r="E10" s="103" t="s">
        <v>429</v>
      </c>
      <c r="F10" s="103">
        <v>39.093057930296688</v>
      </c>
      <c r="G10" s="236">
        <v>0</v>
      </c>
      <c r="H10" s="236">
        <v>16830160.460000005</v>
      </c>
      <c r="I10" s="236">
        <v>16544097.060000001</v>
      </c>
      <c r="J10" s="236">
        <v>0</v>
      </c>
      <c r="K10" s="236">
        <v>0</v>
      </c>
      <c r="L10" s="238">
        <f>SUM(H10:K10)</f>
        <v>33374257.520000003</v>
      </c>
      <c r="M10" s="236">
        <v>-13245925.419999998</v>
      </c>
      <c r="N10" s="236">
        <v>-1207953.8500000052</v>
      </c>
      <c r="O10" s="235">
        <f t="shared" ref="O10:O36" si="0">SUM(L10:N10)</f>
        <v>18920378.25</v>
      </c>
    </row>
    <row r="11" spans="2:15" x14ac:dyDescent="0.2">
      <c r="B11" s="103" t="s">
        <v>428</v>
      </c>
      <c r="C11" s="103" t="s">
        <v>96</v>
      </c>
      <c r="D11" s="103" t="s">
        <v>96</v>
      </c>
      <c r="E11" s="103" t="s">
        <v>429</v>
      </c>
      <c r="F11" s="103">
        <v>26.924599324156624</v>
      </c>
      <c r="G11" s="236">
        <v>0</v>
      </c>
      <c r="H11" s="236">
        <v>10733687.710000001</v>
      </c>
      <c r="I11" s="236">
        <v>69277288.810000002</v>
      </c>
      <c r="J11" s="236">
        <v>0</v>
      </c>
      <c r="K11" s="236">
        <v>-5365697.1899999995</v>
      </c>
      <c r="L11" s="238">
        <f>SUM(H11:K11)</f>
        <v>74645279.330000013</v>
      </c>
      <c r="M11" s="236">
        <v>-35763129.300000004</v>
      </c>
      <c r="N11" s="236">
        <v>-2204684.3799999952</v>
      </c>
      <c r="O11" s="235">
        <f t="shared" si="0"/>
        <v>36677465.650000013</v>
      </c>
    </row>
    <row r="12" spans="2:15" x14ac:dyDescent="0.2">
      <c r="B12" s="103" t="s">
        <v>428</v>
      </c>
      <c r="C12" s="103" t="s">
        <v>2</v>
      </c>
      <c r="D12" s="103" t="s">
        <v>2</v>
      </c>
      <c r="E12" s="103" t="s">
        <v>429</v>
      </c>
      <c r="F12" s="103">
        <v>30.981827380856078</v>
      </c>
      <c r="G12" s="236">
        <v>0</v>
      </c>
      <c r="H12" s="236">
        <v>125061.76999999997</v>
      </c>
      <c r="I12" s="236">
        <v>12445126.280000007</v>
      </c>
      <c r="J12" s="236">
        <v>0</v>
      </c>
      <c r="K12" s="236">
        <v>0</v>
      </c>
      <c r="L12" s="238">
        <f>SUM(H12:K12)</f>
        <v>12570188.050000006</v>
      </c>
      <c r="M12" s="236">
        <v>-3724074.0899999989</v>
      </c>
      <c r="N12" s="236">
        <v>-355694.69999999786</v>
      </c>
      <c r="O12" s="235">
        <f t="shared" si="0"/>
        <v>8490419.260000011</v>
      </c>
    </row>
    <row r="13" spans="2:15" x14ac:dyDescent="0.2">
      <c r="B13" s="103" t="s">
        <v>428</v>
      </c>
      <c r="C13" s="103" t="s">
        <v>176</v>
      </c>
      <c r="D13" s="103" t="s">
        <v>176</v>
      </c>
      <c r="E13" s="103" t="s">
        <v>429</v>
      </c>
      <c r="F13" s="103">
        <v>14.33081167963355</v>
      </c>
      <c r="G13" s="236">
        <v>0</v>
      </c>
      <c r="H13" s="236">
        <v>23850</v>
      </c>
      <c r="I13" s="236">
        <v>6694405.2999999998</v>
      </c>
      <c r="J13" s="236">
        <v>0</v>
      </c>
      <c r="K13" s="236">
        <v>0</v>
      </c>
      <c r="L13" s="238">
        <f t="shared" ref="L13:L41" si="1">SUM(H13:K13)</f>
        <v>6718255.2999999998</v>
      </c>
      <c r="M13" s="236">
        <v>0</v>
      </c>
      <c r="N13" s="236">
        <v>0</v>
      </c>
      <c r="O13" s="235">
        <f t="shared" si="0"/>
        <v>6718255.2999999998</v>
      </c>
    </row>
    <row r="14" spans="2:15" x14ac:dyDescent="0.2">
      <c r="B14" s="103" t="s">
        <v>428</v>
      </c>
      <c r="C14" s="103" t="s">
        <v>277</v>
      </c>
      <c r="D14" s="103" t="s">
        <v>277</v>
      </c>
      <c r="E14" s="103" t="s">
        <v>429</v>
      </c>
      <c r="F14" s="103">
        <v>11.36851813667821</v>
      </c>
      <c r="G14" s="236">
        <v>0</v>
      </c>
      <c r="H14" s="236">
        <v>16424864.939999999</v>
      </c>
      <c r="I14" s="236">
        <v>22597245.299168047</v>
      </c>
      <c r="J14" s="236">
        <v>0</v>
      </c>
      <c r="K14" s="236">
        <v>-1924519.0199999991</v>
      </c>
      <c r="L14" s="238">
        <f t="shared" si="1"/>
        <v>37097591.219168052</v>
      </c>
      <c r="M14" s="236">
        <v>-13229980.280369898</v>
      </c>
      <c r="N14" s="236">
        <v>-1108009.5953359574</v>
      </c>
      <c r="O14" s="235">
        <f t="shared" si="0"/>
        <v>22759601.343462195</v>
      </c>
    </row>
    <row r="15" spans="2:15" x14ac:dyDescent="0.2">
      <c r="B15" s="103" t="s">
        <v>428</v>
      </c>
      <c r="C15" s="103" t="s">
        <v>170</v>
      </c>
      <c r="D15" s="103" t="s">
        <v>170</v>
      </c>
      <c r="E15" s="103" t="s">
        <v>429</v>
      </c>
      <c r="F15" s="103">
        <v>19.507894826765714</v>
      </c>
      <c r="G15" s="236">
        <v>0</v>
      </c>
      <c r="H15" s="236">
        <v>3012417.6599999988</v>
      </c>
      <c r="I15" s="236">
        <v>903186.94</v>
      </c>
      <c r="J15" s="236">
        <v>0</v>
      </c>
      <c r="K15" s="236">
        <v>0</v>
      </c>
      <c r="L15" s="238">
        <f t="shared" si="1"/>
        <v>3915604.5999999987</v>
      </c>
      <c r="M15" s="236">
        <v>-2429007.9999999991</v>
      </c>
      <c r="N15" s="236">
        <v>-213088.12000000011</v>
      </c>
      <c r="O15" s="235">
        <f t="shared" si="0"/>
        <v>1273508.4799999995</v>
      </c>
    </row>
    <row r="16" spans="2:15" x14ac:dyDescent="0.2">
      <c r="B16" s="103" t="s">
        <v>428</v>
      </c>
      <c r="C16" s="103" t="s">
        <v>173</v>
      </c>
      <c r="D16" s="103" t="s">
        <v>173</v>
      </c>
      <c r="E16" s="103" t="s">
        <v>429</v>
      </c>
      <c r="F16" s="103">
        <v>4.7300682824299551</v>
      </c>
      <c r="G16" s="236">
        <v>0</v>
      </c>
      <c r="H16" s="236">
        <v>22396.100000000002</v>
      </c>
      <c r="I16" s="236">
        <v>2156817.5</v>
      </c>
      <c r="J16" s="236">
        <v>0</v>
      </c>
      <c r="K16" s="236">
        <v>0</v>
      </c>
      <c r="L16" s="238">
        <f t="shared" si="1"/>
        <v>2179213.6</v>
      </c>
      <c r="M16" s="236">
        <v>-1966055.2299999993</v>
      </c>
      <c r="N16" s="236">
        <v>-93915.530000000261</v>
      </c>
      <c r="O16" s="235">
        <f t="shared" si="0"/>
        <v>119242.84000000055</v>
      </c>
    </row>
    <row r="17" spans="2:15" x14ac:dyDescent="0.2">
      <c r="B17" s="103" t="s">
        <v>428</v>
      </c>
      <c r="C17" s="103" t="s">
        <v>431</v>
      </c>
      <c r="D17" s="103" t="s">
        <v>166</v>
      </c>
      <c r="E17" s="103" t="s">
        <v>429</v>
      </c>
      <c r="F17" s="103">
        <v>0</v>
      </c>
      <c r="G17" s="236">
        <v>0</v>
      </c>
      <c r="H17" s="236">
        <v>0</v>
      </c>
      <c r="I17" s="236">
        <v>6501448.5900000008</v>
      </c>
      <c r="J17" s="236">
        <v>0</v>
      </c>
      <c r="K17" s="236">
        <v>0</v>
      </c>
      <c r="L17" s="238">
        <f t="shared" si="1"/>
        <v>6501448.5900000008</v>
      </c>
      <c r="M17" s="236">
        <v>0</v>
      </c>
      <c r="N17" s="236">
        <v>0</v>
      </c>
      <c r="O17" s="235">
        <f t="shared" si="0"/>
        <v>6501448.5900000008</v>
      </c>
    </row>
    <row r="18" spans="2:15" x14ac:dyDescent="0.2">
      <c r="B18" s="103" t="s">
        <v>428</v>
      </c>
      <c r="C18" s="103" t="s">
        <v>432</v>
      </c>
      <c r="D18" s="103" t="s">
        <v>166</v>
      </c>
      <c r="E18" s="103" t="s">
        <v>429</v>
      </c>
      <c r="F18" s="103">
        <v>0</v>
      </c>
      <c r="G18" s="236">
        <v>0</v>
      </c>
      <c r="H18" s="236">
        <v>0</v>
      </c>
      <c r="I18" s="236">
        <v>0</v>
      </c>
      <c r="J18" s="236">
        <v>0</v>
      </c>
      <c r="K18" s="236">
        <v>0</v>
      </c>
      <c r="L18" s="238">
        <f t="shared" si="1"/>
        <v>0</v>
      </c>
      <c r="M18" s="236">
        <v>0</v>
      </c>
      <c r="N18" s="236">
        <v>0</v>
      </c>
      <c r="O18" s="235">
        <f t="shared" si="0"/>
        <v>0</v>
      </c>
    </row>
    <row r="19" spans="2:15" x14ac:dyDescent="0.2">
      <c r="B19" s="103" t="s">
        <v>428</v>
      </c>
      <c r="C19" s="103" t="s">
        <v>433</v>
      </c>
      <c r="D19" s="103" t="s">
        <v>166</v>
      </c>
      <c r="E19" s="103" t="s">
        <v>429</v>
      </c>
      <c r="F19" s="103">
        <v>0</v>
      </c>
      <c r="G19" s="236">
        <v>0</v>
      </c>
      <c r="H19" s="236">
        <v>0</v>
      </c>
      <c r="I19" s="236">
        <v>64960.69000000001</v>
      </c>
      <c r="J19" s="236">
        <v>0</v>
      </c>
      <c r="K19" s="236">
        <v>0</v>
      </c>
      <c r="L19" s="238">
        <f t="shared" si="1"/>
        <v>64960.69000000001</v>
      </c>
      <c r="M19" s="236">
        <v>0</v>
      </c>
      <c r="N19" s="236">
        <v>0</v>
      </c>
      <c r="O19" s="235">
        <f t="shared" si="0"/>
        <v>64960.69000000001</v>
      </c>
    </row>
    <row r="20" spans="2:15" x14ac:dyDescent="0.2">
      <c r="B20" s="103" t="s">
        <v>428</v>
      </c>
      <c r="C20" s="103" t="s">
        <v>427</v>
      </c>
      <c r="D20" s="103" t="s">
        <v>166</v>
      </c>
      <c r="E20" s="103" t="s">
        <v>429</v>
      </c>
      <c r="F20" s="103">
        <v>31</v>
      </c>
      <c r="G20" s="236">
        <v>0</v>
      </c>
      <c r="H20" s="236">
        <v>0</v>
      </c>
      <c r="I20" s="236">
        <v>35190.32</v>
      </c>
      <c r="J20" s="236">
        <v>0</v>
      </c>
      <c r="K20" s="236">
        <v>0</v>
      </c>
      <c r="L20" s="238">
        <f t="shared" si="1"/>
        <v>35190.32</v>
      </c>
      <c r="M20" s="236">
        <v>-10759.72</v>
      </c>
      <c r="N20" s="236">
        <v>-828.15999999999985</v>
      </c>
      <c r="O20" s="235">
        <f t="shared" si="0"/>
        <v>23602.44</v>
      </c>
    </row>
    <row r="21" spans="2:15" x14ac:dyDescent="0.2">
      <c r="B21" s="103"/>
      <c r="C21" s="103"/>
      <c r="D21" s="103"/>
      <c r="E21" s="103"/>
      <c r="F21" s="103"/>
      <c r="G21" s="239"/>
      <c r="H21" s="239"/>
      <c r="I21" s="239"/>
      <c r="J21" s="239"/>
      <c r="K21" s="239"/>
      <c r="L21" s="238">
        <f t="shared" si="1"/>
        <v>0</v>
      </c>
      <c r="M21" s="239"/>
      <c r="N21" s="239"/>
      <c r="O21" s="235">
        <f t="shared" si="0"/>
        <v>0</v>
      </c>
    </row>
    <row r="22" spans="2:15" x14ac:dyDescent="0.2">
      <c r="B22" s="103"/>
      <c r="C22" s="103"/>
      <c r="D22" s="103"/>
      <c r="E22" s="103"/>
      <c r="F22" s="103"/>
      <c r="G22" s="239"/>
      <c r="H22" s="239"/>
      <c r="I22" s="239"/>
      <c r="J22" s="239"/>
      <c r="K22" s="239"/>
      <c r="L22" s="238">
        <f t="shared" si="1"/>
        <v>0</v>
      </c>
      <c r="M22" s="239"/>
      <c r="N22" s="239"/>
      <c r="O22" s="235">
        <f t="shared" si="0"/>
        <v>0</v>
      </c>
    </row>
    <row r="23" spans="2:15" x14ac:dyDescent="0.2">
      <c r="B23" s="103"/>
      <c r="C23" s="103"/>
      <c r="D23" s="103"/>
      <c r="E23" s="103"/>
      <c r="F23" s="103"/>
      <c r="G23" s="239"/>
      <c r="H23" s="239"/>
      <c r="I23" s="239"/>
      <c r="J23" s="239"/>
      <c r="K23" s="239"/>
      <c r="L23" s="238">
        <f t="shared" si="1"/>
        <v>0</v>
      </c>
      <c r="M23" s="239"/>
      <c r="N23" s="239"/>
      <c r="O23" s="235">
        <f t="shared" si="0"/>
        <v>0</v>
      </c>
    </row>
    <row r="24" spans="2:15" x14ac:dyDescent="0.2">
      <c r="B24" s="103"/>
      <c r="C24" s="103"/>
      <c r="D24" s="103"/>
      <c r="E24" s="103"/>
      <c r="F24" s="103"/>
      <c r="G24" s="239"/>
      <c r="H24" s="239"/>
      <c r="I24" s="239"/>
      <c r="J24" s="239"/>
      <c r="K24" s="239"/>
      <c r="L24" s="238">
        <f t="shared" si="1"/>
        <v>0</v>
      </c>
      <c r="M24" s="239"/>
      <c r="N24" s="239"/>
      <c r="O24" s="235">
        <f t="shared" si="0"/>
        <v>0</v>
      </c>
    </row>
    <row r="25" spans="2:15" x14ac:dyDescent="0.2">
      <c r="B25" s="103"/>
      <c r="C25" s="103"/>
      <c r="D25" s="103"/>
      <c r="E25" s="103"/>
      <c r="F25" s="103"/>
      <c r="G25" s="239"/>
      <c r="H25" s="239"/>
      <c r="I25" s="239"/>
      <c r="J25" s="239"/>
      <c r="K25" s="239"/>
      <c r="L25" s="238">
        <f t="shared" si="1"/>
        <v>0</v>
      </c>
      <c r="M25" s="239"/>
      <c r="N25" s="239"/>
      <c r="O25" s="235">
        <f t="shared" si="0"/>
        <v>0</v>
      </c>
    </row>
    <row r="26" spans="2:15" x14ac:dyDescent="0.2">
      <c r="B26" s="103"/>
      <c r="C26" s="103"/>
      <c r="D26" s="103"/>
      <c r="E26" s="103"/>
      <c r="F26" s="103"/>
      <c r="G26" s="239"/>
      <c r="H26" s="239"/>
      <c r="I26" s="239"/>
      <c r="J26" s="239"/>
      <c r="K26" s="239"/>
      <c r="L26" s="238">
        <f t="shared" si="1"/>
        <v>0</v>
      </c>
      <c r="M26" s="239"/>
      <c r="N26" s="239"/>
      <c r="O26" s="235">
        <f t="shared" si="0"/>
        <v>0</v>
      </c>
    </row>
    <row r="27" spans="2:15" x14ac:dyDescent="0.2">
      <c r="B27" s="103"/>
      <c r="C27" s="103"/>
      <c r="D27" s="103"/>
      <c r="E27" s="103"/>
      <c r="F27" s="103"/>
      <c r="G27" s="239"/>
      <c r="H27" s="239"/>
      <c r="I27" s="239"/>
      <c r="J27" s="239"/>
      <c r="K27" s="239"/>
      <c r="L27" s="238">
        <f t="shared" si="1"/>
        <v>0</v>
      </c>
      <c r="M27" s="239"/>
      <c r="N27" s="239"/>
      <c r="O27" s="235">
        <f t="shared" si="0"/>
        <v>0</v>
      </c>
    </row>
    <row r="28" spans="2:15" x14ac:dyDescent="0.2">
      <c r="B28" s="103"/>
      <c r="C28" s="103"/>
      <c r="D28" s="103"/>
      <c r="E28" s="103"/>
      <c r="F28" s="103"/>
      <c r="G28" s="239"/>
      <c r="H28" s="239"/>
      <c r="I28" s="239"/>
      <c r="J28" s="239"/>
      <c r="K28" s="239"/>
      <c r="L28" s="238">
        <f t="shared" si="1"/>
        <v>0</v>
      </c>
      <c r="M28" s="239"/>
      <c r="N28" s="239"/>
      <c r="O28" s="235">
        <f t="shared" si="0"/>
        <v>0</v>
      </c>
    </row>
    <row r="29" spans="2:15" x14ac:dyDescent="0.2">
      <c r="B29" s="103"/>
      <c r="C29" s="103"/>
      <c r="D29" s="103"/>
      <c r="E29" s="103"/>
      <c r="F29" s="103"/>
      <c r="G29" s="239"/>
      <c r="H29" s="239"/>
      <c r="I29" s="239"/>
      <c r="J29" s="239"/>
      <c r="K29" s="239"/>
      <c r="L29" s="238">
        <f t="shared" si="1"/>
        <v>0</v>
      </c>
      <c r="M29" s="239"/>
      <c r="N29" s="239"/>
      <c r="O29" s="235">
        <f t="shared" si="0"/>
        <v>0</v>
      </c>
    </row>
    <row r="30" spans="2:15" x14ac:dyDescent="0.2">
      <c r="B30" s="103"/>
      <c r="C30" s="103"/>
      <c r="D30" s="103"/>
      <c r="E30" s="103"/>
      <c r="F30" s="103"/>
      <c r="G30" s="239"/>
      <c r="H30" s="239"/>
      <c r="I30" s="239"/>
      <c r="J30" s="239"/>
      <c r="K30" s="239"/>
      <c r="L30" s="238">
        <f t="shared" si="1"/>
        <v>0</v>
      </c>
      <c r="M30" s="239"/>
      <c r="N30" s="239"/>
      <c r="O30" s="235">
        <f t="shared" si="0"/>
        <v>0</v>
      </c>
    </row>
    <row r="31" spans="2:15" x14ac:dyDescent="0.2">
      <c r="B31" s="103"/>
      <c r="C31" s="103"/>
      <c r="D31" s="103"/>
      <c r="E31" s="103"/>
      <c r="F31" s="103"/>
      <c r="G31" s="239"/>
      <c r="H31" s="239"/>
      <c r="I31" s="239"/>
      <c r="J31" s="239"/>
      <c r="K31" s="239"/>
      <c r="L31" s="238">
        <f t="shared" si="1"/>
        <v>0</v>
      </c>
      <c r="M31" s="239"/>
      <c r="N31" s="239"/>
      <c r="O31" s="235">
        <f t="shared" si="0"/>
        <v>0</v>
      </c>
    </row>
    <row r="32" spans="2:15" x14ac:dyDescent="0.2">
      <c r="B32" s="103"/>
      <c r="C32" s="103"/>
      <c r="D32" s="103"/>
      <c r="E32" s="103"/>
      <c r="F32" s="103"/>
      <c r="G32" s="239"/>
      <c r="H32" s="239"/>
      <c r="I32" s="239"/>
      <c r="J32" s="239"/>
      <c r="K32" s="239"/>
      <c r="L32" s="238">
        <f t="shared" si="1"/>
        <v>0</v>
      </c>
      <c r="M32" s="239"/>
      <c r="N32" s="239"/>
      <c r="O32" s="235">
        <f t="shared" si="0"/>
        <v>0</v>
      </c>
    </row>
    <row r="33" spans="2:15" x14ac:dyDescent="0.2">
      <c r="B33" s="103"/>
      <c r="C33" s="103"/>
      <c r="D33" s="103"/>
      <c r="E33" s="103"/>
      <c r="F33" s="103"/>
      <c r="G33" s="239"/>
      <c r="H33" s="239"/>
      <c r="I33" s="239"/>
      <c r="J33" s="239"/>
      <c r="K33" s="239"/>
      <c r="L33" s="238">
        <f t="shared" si="1"/>
        <v>0</v>
      </c>
      <c r="M33" s="239"/>
      <c r="N33" s="239"/>
      <c r="O33" s="235">
        <f t="shared" si="0"/>
        <v>0</v>
      </c>
    </row>
    <row r="34" spans="2:15" x14ac:dyDescent="0.2">
      <c r="B34" s="103"/>
      <c r="C34" s="103"/>
      <c r="D34" s="103"/>
      <c r="E34" s="103"/>
      <c r="F34" s="103"/>
      <c r="G34" s="239"/>
      <c r="H34" s="239"/>
      <c r="I34" s="239"/>
      <c r="J34" s="239"/>
      <c r="K34" s="239"/>
      <c r="L34" s="238">
        <f t="shared" si="1"/>
        <v>0</v>
      </c>
      <c r="M34" s="239"/>
      <c r="N34" s="239"/>
      <c r="O34" s="235">
        <f t="shared" si="0"/>
        <v>0</v>
      </c>
    </row>
    <row r="35" spans="2:15" x14ac:dyDescent="0.2">
      <c r="B35" s="103"/>
      <c r="C35" s="103"/>
      <c r="D35" s="103"/>
      <c r="E35" s="103"/>
      <c r="F35" s="103"/>
      <c r="G35" s="239"/>
      <c r="H35" s="239"/>
      <c r="I35" s="239"/>
      <c r="J35" s="239"/>
      <c r="K35" s="239"/>
      <c r="L35" s="238">
        <f t="shared" si="1"/>
        <v>0</v>
      </c>
      <c r="M35" s="239"/>
      <c r="N35" s="239"/>
      <c r="O35" s="235">
        <f t="shared" si="0"/>
        <v>0</v>
      </c>
    </row>
    <row r="36" spans="2:15" x14ac:dyDescent="0.2">
      <c r="B36" s="103"/>
      <c r="C36" s="103"/>
      <c r="D36" s="103"/>
      <c r="E36" s="103"/>
      <c r="F36" s="103"/>
      <c r="G36" s="239"/>
      <c r="H36" s="239"/>
      <c r="I36" s="239"/>
      <c r="J36" s="239"/>
      <c r="K36" s="239"/>
      <c r="L36" s="238">
        <f t="shared" si="1"/>
        <v>0</v>
      </c>
      <c r="M36" s="239"/>
      <c r="N36" s="239"/>
      <c r="O36" s="235">
        <f t="shared" si="0"/>
        <v>0</v>
      </c>
    </row>
    <row r="37" spans="2:15" x14ac:dyDescent="0.2">
      <c r="B37" s="103"/>
      <c r="C37" s="103"/>
      <c r="D37" s="103"/>
      <c r="E37" s="103"/>
      <c r="F37" s="103"/>
      <c r="G37" s="239"/>
      <c r="H37" s="239"/>
      <c r="I37" s="239"/>
      <c r="J37" s="239"/>
      <c r="K37" s="239"/>
      <c r="L37" s="238">
        <f t="shared" si="1"/>
        <v>0</v>
      </c>
      <c r="M37" s="239"/>
      <c r="N37" s="239"/>
      <c r="O37" s="235">
        <f t="shared" ref="O37:O52" si="2">SUM(L37:N37)</f>
        <v>0</v>
      </c>
    </row>
    <row r="38" spans="2:15" x14ac:dyDescent="0.2">
      <c r="B38" s="103"/>
      <c r="C38" s="103"/>
      <c r="D38" s="103"/>
      <c r="E38" s="103"/>
      <c r="F38" s="103"/>
      <c r="G38" s="239"/>
      <c r="H38" s="239"/>
      <c r="I38" s="239"/>
      <c r="J38" s="239"/>
      <c r="K38" s="239"/>
      <c r="L38" s="238">
        <f t="shared" si="1"/>
        <v>0</v>
      </c>
      <c r="M38" s="239"/>
      <c r="N38" s="239"/>
      <c r="O38" s="235">
        <f t="shared" si="2"/>
        <v>0</v>
      </c>
    </row>
    <row r="39" spans="2:15" x14ac:dyDescent="0.2">
      <c r="B39" s="103"/>
      <c r="C39" s="103"/>
      <c r="D39" s="103"/>
      <c r="E39" s="103"/>
      <c r="F39" s="103"/>
      <c r="G39" s="239"/>
      <c r="H39" s="239"/>
      <c r="I39" s="239"/>
      <c r="J39" s="239"/>
      <c r="K39" s="239"/>
      <c r="L39" s="238">
        <f t="shared" si="1"/>
        <v>0</v>
      </c>
      <c r="M39" s="239"/>
      <c r="N39" s="239"/>
      <c r="O39" s="235">
        <f t="shared" si="2"/>
        <v>0</v>
      </c>
    </row>
    <row r="40" spans="2:15" x14ac:dyDescent="0.2">
      <c r="B40" s="103"/>
      <c r="C40" s="103"/>
      <c r="D40" s="103"/>
      <c r="E40" s="103"/>
      <c r="F40" s="103"/>
      <c r="G40" s="239"/>
      <c r="H40" s="239"/>
      <c r="I40" s="239"/>
      <c r="J40" s="239"/>
      <c r="K40" s="239"/>
      <c r="L40" s="238">
        <f t="shared" si="1"/>
        <v>0</v>
      </c>
      <c r="M40" s="239"/>
      <c r="N40" s="239"/>
      <c r="O40" s="235">
        <f t="shared" si="2"/>
        <v>0</v>
      </c>
    </row>
    <row r="41" spans="2:15" x14ac:dyDescent="0.2">
      <c r="B41" s="103"/>
      <c r="C41" s="103"/>
      <c r="D41" s="103"/>
      <c r="E41" s="103"/>
      <c r="F41" s="103"/>
      <c r="G41" s="239"/>
      <c r="H41" s="239"/>
      <c r="I41" s="239"/>
      <c r="J41" s="239"/>
      <c r="K41" s="239"/>
      <c r="L41" s="238">
        <f t="shared" si="1"/>
        <v>0</v>
      </c>
      <c r="M41" s="239"/>
      <c r="N41" s="239"/>
      <c r="O41" s="235">
        <f t="shared" si="2"/>
        <v>0</v>
      </c>
    </row>
    <row r="42" spans="2:15" x14ac:dyDescent="0.2">
      <c r="B42" s="103"/>
      <c r="C42" s="103"/>
      <c r="D42" s="103"/>
      <c r="E42" s="103"/>
      <c r="F42" s="103"/>
      <c r="G42" s="239"/>
      <c r="H42" s="239"/>
      <c r="I42" s="239"/>
      <c r="J42" s="239"/>
      <c r="K42" s="239"/>
      <c r="L42" s="238">
        <f t="shared" ref="L42:L52" si="3">SUM(H42:K42)</f>
        <v>0</v>
      </c>
      <c r="M42" s="239"/>
      <c r="N42" s="239"/>
      <c r="O42" s="235">
        <f t="shared" si="2"/>
        <v>0</v>
      </c>
    </row>
    <row r="43" spans="2:15" x14ac:dyDescent="0.2">
      <c r="B43" s="103"/>
      <c r="C43" s="103"/>
      <c r="D43" s="103"/>
      <c r="E43" s="103"/>
      <c r="F43" s="103"/>
      <c r="G43" s="239"/>
      <c r="H43" s="239"/>
      <c r="I43" s="239"/>
      <c r="J43" s="239"/>
      <c r="K43" s="239"/>
      <c r="L43" s="238">
        <f t="shared" si="3"/>
        <v>0</v>
      </c>
      <c r="M43" s="239"/>
      <c r="N43" s="239"/>
      <c r="O43" s="235">
        <f t="shared" si="2"/>
        <v>0</v>
      </c>
    </row>
    <row r="44" spans="2:15" x14ac:dyDescent="0.2">
      <c r="B44" s="103"/>
      <c r="C44" s="103"/>
      <c r="D44" s="103"/>
      <c r="E44" s="103"/>
      <c r="F44" s="103"/>
      <c r="G44" s="239"/>
      <c r="H44" s="239"/>
      <c r="I44" s="239"/>
      <c r="J44" s="239"/>
      <c r="K44" s="239"/>
      <c r="L44" s="238">
        <f t="shared" si="3"/>
        <v>0</v>
      </c>
      <c r="M44" s="239"/>
      <c r="N44" s="239"/>
      <c r="O44" s="235">
        <f t="shared" si="2"/>
        <v>0</v>
      </c>
    </row>
    <row r="45" spans="2:15" x14ac:dyDescent="0.2">
      <c r="B45" s="103"/>
      <c r="C45" s="103"/>
      <c r="D45" s="103"/>
      <c r="E45" s="103"/>
      <c r="F45" s="103"/>
      <c r="G45" s="239"/>
      <c r="H45" s="239"/>
      <c r="I45" s="239"/>
      <c r="J45" s="239"/>
      <c r="K45" s="239"/>
      <c r="L45" s="238">
        <f t="shared" si="3"/>
        <v>0</v>
      </c>
      <c r="M45" s="239"/>
      <c r="N45" s="239"/>
      <c r="O45" s="235">
        <f t="shared" si="2"/>
        <v>0</v>
      </c>
    </row>
    <row r="46" spans="2:15" x14ac:dyDescent="0.2">
      <c r="B46" s="103"/>
      <c r="C46" s="103"/>
      <c r="D46" s="103"/>
      <c r="E46" s="103"/>
      <c r="F46" s="103"/>
      <c r="G46" s="239"/>
      <c r="H46" s="239"/>
      <c r="I46" s="239"/>
      <c r="J46" s="239"/>
      <c r="K46" s="239"/>
      <c r="L46" s="238">
        <f t="shared" si="3"/>
        <v>0</v>
      </c>
      <c r="M46" s="239"/>
      <c r="N46" s="239"/>
      <c r="O46" s="235">
        <f t="shared" si="2"/>
        <v>0</v>
      </c>
    </row>
    <row r="47" spans="2:15" x14ac:dyDescent="0.2">
      <c r="B47" s="103"/>
      <c r="C47" s="103"/>
      <c r="D47" s="103"/>
      <c r="E47" s="103"/>
      <c r="F47" s="103"/>
      <c r="G47" s="239"/>
      <c r="H47" s="239"/>
      <c r="I47" s="239"/>
      <c r="J47" s="239"/>
      <c r="K47" s="239"/>
      <c r="L47" s="238">
        <f t="shared" si="3"/>
        <v>0</v>
      </c>
      <c r="M47" s="239"/>
      <c r="N47" s="239"/>
      <c r="O47" s="235">
        <f t="shared" si="2"/>
        <v>0</v>
      </c>
    </row>
    <row r="48" spans="2:15" x14ac:dyDescent="0.2">
      <c r="B48" s="103"/>
      <c r="C48" s="103"/>
      <c r="D48" s="103"/>
      <c r="E48" s="103"/>
      <c r="F48" s="103"/>
      <c r="G48" s="239"/>
      <c r="H48" s="239"/>
      <c r="I48" s="239"/>
      <c r="J48" s="239"/>
      <c r="K48" s="239"/>
      <c r="L48" s="238">
        <f t="shared" si="3"/>
        <v>0</v>
      </c>
      <c r="M48" s="239"/>
      <c r="N48" s="239"/>
      <c r="O48" s="235">
        <f t="shared" si="2"/>
        <v>0</v>
      </c>
    </row>
    <row r="49" spans="2:15" x14ac:dyDescent="0.2">
      <c r="B49" s="103"/>
      <c r="C49" s="103"/>
      <c r="D49" s="103"/>
      <c r="E49" s="103"/>
      <c r="F49" s="103"/>
      <c r="G49" s="239"/>
      <c r="H49" s="239"/>
      <c r="I49" s="239"/>
      <c r="J49" s="239"/>
      <c r="K49" s="239"/>
      <c r="L49" s="238">
        <f t="shared" si="3"/>
        <v>0</v>
      </c>
      <c r="M49" s="239"/>
      <c r="N49" s="239"/>
      <c r="O49" s="235">
        <f t="shared" si="2"/>
        <v>0</v>
      </c>
    </row>
    <row r="50" spans="2:15" x14ac:dyDescent="0.2">
      <c r="B50" s="103"/>
      <c r="C50" s="103"/>
      <c r="D50" s="103"/>
      <c r="E50" s="103"/>
      <c r="F50" s="103"/>
      <c r="G50" s="239"/>
      <c r="H50" s="239"/>
      <c r="I50" s="239"/>
      <c r="J50" s="239"/>
      <c r="K50" s="239"/>
      <c r="L50" s="238">
        <f t="shared" si="3"/>
        <v>0</v>
      </c>
      <c r="M50" s="239"/>
      <c r="N50" s="239"/>
      <c r="O50" s="235">
        <f t="shared" si="2"/>
        <v>0</v>
      </c>
    </row>
    <row r="51" spans="2:15" x14ac:dyDescent="0.2">
      <c r="B51" s="103"/>
      <c r="C51" s="103"/>
      <c r="D51" s="103"/>
      <c r="E51" s="103"/>
      <c r="F51" s="103"/>
      <c r="G51" s="239"/>
      <c r="H51" s="239"/>
      <c r="I51" s="239"/>
      <c r="J51" s="239"/>
      <c r="K51" s="239"/>
      <c r="L51" s="238">
        <f t="shared" si="3"/>
        <v>0</v>
      </c>
      <c r="M51" s="239"/>
      <c r="N51" s="239"/>
      <c r="O51" s="235">
        <f t="shared" si="2"/>
        <v>0</v>
      </c>
    </row>
    <row r="52" spans="2:15" x14ac:dyDescent="0.2">
      <c r="B52" s="103"/>
      <c r="C52" s="103"/>
      <c r="D52" s="103"/>
      <c r="E52" s="103"/>
      <c r="F52" s="103"/>
      <c r="G52" s="239"/>
      <c r="H52" s="239"/>
      <c r="I52" s="239"/>
      <c r="J52" s="239"/>
      <c r="K52" s="239"/>
      <c r="L52" s="238">
        <f t="shared" si="3"/>
        <v>0</v>
      </c>
      <c r="M52" s="239"/>
      <c r="N52" s="239"/>
      <c r="O52" s="235">
        <f t="shared" si="2"/>
        <v>0</v>
      </c>
    </row>
    <row r="53" spans="2:15" x14ac:dyDescent="0.2">
      <c r="B53" s="105"/>
      <c r="C53" s="104"/>
      <c r="D53" s="104" t="s">
        <v>89</v>
      </c>
      <c r="E53" s="107"/>
      <c r="F53" s="107"/>
      <c r="G53" s="240"/>
      <c r="H53" s="237">
        <f>SUM(H9:H52)</f>
        <v>175090444.59</v>
      </c>
      <c r="I53" s="237">
        <f t="shared" ref="I53:O53" si="4">SUM(I9:I52)</f>
        <v>231398752.34916806</v>
      </c>
      <c r="J53" s="237">
        <f t="shared" si="4"/>
        <v>0</v>
      </c>
      <c r="K53" s="237">
        <f t="shared" si="4"/>
        <v>-7290216.209999999</v>
      </c>
      <c r="L53" s="237">
        <f t="shared" si="4"/>
        <v>399198980.72916812</v>
      </c>
      <c r="M53" s="237">
        <f t="shared" si="4"/>
        <v>-178598480.03036991</v>
      </c>
      <c r="N53" s="237">
        <f t="shared" si="4"/>
        <v>-9329763.2053359747</v>
      </c>
      <c r="O53" s="237">
        <f t="shared" si="4"/>
        <v>211270737.4934622</v>
      </c>
    </row>
    <row r="56" spans="2:15" ht="15.75" x14ac:dyDescent="0.25">
      <c r="B56" s="98" t="s">
        <v>343</v>
      </c>
    </row>
    <row r="58" spans="2:15" ht="46.5" customHeight="1" x14ac:dyDescent="0.2">
      <c r="B58" s="99" t="s">
        <v>266</v>
      </c>
      <c r="C58" s="100" t="s">
        <v>20</v>
      </c>
      <c r="D58" s="100" t="s">
        <v>0</v>
      </c>
      <c r="E58" s="100" t="s">
        <v>82</v>
      </c>
      <c r="F58" s="100" t="s">
        <v>83</v>
      </c>
      <c r="G58" s="100" t="s">
        <v>180</v>
      </c>
      <c r="H58" s="100" t="s">
        <v>85</v>
      </c>
      <c r="I58" s="100" t="s">
        <v>190</v>
      </c>
      <c r="J58" s="100" t="s">
        <v>358</v>
      </c>
      <c r="K58" s="100" t="s">
        <v>86</v>
      </c>
      <c r="L58" s="100" t="s">
        <v>302</v>
      </c>
      <c r="M58" s="100" t="s">
        <v>303</v>
      </c>
      <c r="N58" s="53" t="s">
        <v>87</v>
      </c>
    </row>
    <row r="59" spans="2:15" x14ac:dyDescent="0.2">
      <c r="B59" s="101"/>
      <c r="C59" s="64"/>
      <c r="D59" s="64"/>
      <c r="E59" s="64"/>
      <c r="F59" s="64" t="s">
        <v>88</v>
      </c>
      <c r="G59" s="64" t="s">
        <v>223</v>
      </c>
      <c r="H59" s="64" t="s">
        <v>223</v>
      </c>
      <c r="I59" s="64" t="s">
        <v>223</v>
      </c>
      <c r="J59" s="64" t="s">
        <v>223</v>
      </c>
      <c r="K59" s="64" t="s">
        <v>223</v>
      </c>
      <c r="L59" s="64" t="s">
        <v>223</v>
      </c>
      <c r="M59" s="64" t="s">
        <v>223</v>
      </c>
      <c r="N59" s="64" t="s">
        <v>223</v>
      </c>
    </row>
    <row r="60" spans="2:15" x14ac:dyDescent="0.2">
      <c r="B60" s="103" t="s">
        <v>428</v>
      </c>
      <c r="C60" s="103" t="s">
        <v>139</v>
      </c>
      <c r="D60" s="103" t="s">
        <v>434</v>
      </c>
      <c r="E60" s="103" t="s">
        <v>429</v>
      </c>
      <c r="F60" s="103">
        <v>5.4737744257625751</v>
      </c>
      <c r="G60" s="239">
        <v>1307.68</v>
      </c>
      <c r="H60" s="239">
        <v>9300547.0900000017</v>
      </c>
      <c r="I60" s="239">
        <v>0</v>
      </c>
      <c r="J60" s="239">
        <v>-8431</v>
      </c>
      <c r="K60" s="238">
        <f>SUM(G60:J60)</f>
        <v>9293423.7700000014</v>
      </c>
      <c r="L60" s="236">
        <v>-5384250.9799999921</v>
      </c>
      <c r="M60" s="236">
        <v>-615082.23999999976</v>
      </c>
      <c r="N60" s="235">
        <f t="shared" ref="N60:N77" si="5">SUM(K60:M60)</f>
        <v>3294090.5500000096</v>
      </c>
    </row>
    <row r="61" spans="2:15" x14ac:dyDescent="0.2">
      <c r="B61" s="103"/>
      <c r="C61" s="103"/>
      <c r="D61" s="103"/>
      <c r="E61" s="103"/>
      <c r="F61" s="103"/>
      <c r="G61" s="239"/>
      <c r="H61" s="239"/>
      <c r="I61" s="239"/>
      <c r="J61" s="239"/>
      <c r="K61" s="238">
        <f>SUM(G61:J61)</f>
        <v>0</v>
      </c>
      <c r="L61" s="241"/>
      <c r="M61" s="239"/>
      <c r="N61" s="235">
        <f t="shared" si="5"/>
        <v>0</v>
      </c>
    </row>
    <row r="62" spans="2:15" x14ac:dyDescent="0.2">
      <c r="B62" s="103"/>
      <c r="C62" s="103"/>
      <c r="D62" s="103"/>
      <c r="E62" s="103"/>
      <c r="F62" s="103"/>
      <c r="G62" s="239"/>
      <c r="H62" s="239"/>
      <c r="I62" s="239"/>
      <c r="J62" s="239"/>
      <c r="K62" s="238">
        <f t="shared" ref="K62:K76" si="6">SUM(G62:J62)</f>
        <v>0</v>
      </c>
      <c r="L62" s="241"/>
      <c r="M62" s="239"/>
      <c r="N62" s="235">
        <f t="shared" si="5"/>
        <v>0</v>
      </c>
    </row>
    <row r="63" spans="2:15" x14ac:dyDescent="0.2">
      <c r="B63" s="103"/>
      <c r="C63" s="103"/>
      <c r="D63" s="103"/>
      <c r="E63" s="103"/>
      <c r="F63" s="103"/>
      <c r="G63" s="239"/>
      <c r="H63" s="239"/>
      <c r="I63" s="239"/>
      <c r="J63" s="239"/>
      <c r="K63" s="238">
        <f t="shared" si="6"/>
        <v>0</v>
      </c>
      <c r="L63" s="241"/>
      <c r="M63" s="239"/>
      <c r="N63" s="235">
        <f t="shared" si="5"/>
        <v>0</v>
      </c>
    </row>
    <row r="64" spans="2:15" x14ac:dyDescent="0.2">
      <c r="B64" s="103"/>
      <c r="C64" s="103"/>
      <c r="D64" s="103"/>
      <c r="E64" s="103"/>
      <c r="F64" s="103"/>
      <c r="G64" s="239"/>
      <c r="H64" s="239"/>
      <c r="I64" s="239"/>
      <c r="J64" s="239"/>
      <c r="K64" s="238">
        <f t="shared" si="6"/>
        <v>0</v>
      </c>
      <c r="L64" s="241"/>
      <c r="M64" s="239"/>
      <c r="N64" s="235">
        <f t="shared" si="5"/>
        <v>0</v>
      </c>
    </row>
    <row r="65" spans="2:14" x14ac:dyDescent="0.2">
      <c r="B65" s="103"/>
      <c r="C65" s="103"/>
      <c r="D65" s="103"/>
      <c r="E65" s="103"/>
      <c r="F65" s="103"/>
      <c r="G65" s="239"/>
      <c r="H65" s="239"/>
      <c r="I65" s="239"/>
      <c r="J65" s="239"/>
      <c r="K65" s="238">
        <f t="shared" si="6"/>
        <v>0</v>
      </c>
      <c r="L65" s="241"/>
      <c r="M65" s="239"/>
      <c r="N65" s="235">
        <f t="shared" si="5"/>
        <v>0</v>
      </c>
    </row>
    <row r="66" spans="2:14" x14ac:dyDescent="0.2">
      <c r="B66" s="103"/>
      <c r="C66" s="103"/>
      <c r="D66" s="103"/>
      <c r="E66" s="103"/>
      <c r="F66" s="103"/>
      <c r="G66" s="239"/>
      <c r="H66" s="239"/>
      <c r="I66" s="239"/>
      <c r="J66" s="239"/>
      <c r="K66" s="238">
        <f t="shared" si="6"/>
        <v>0</v>
      </c>
      <c r="L66" s="241"/>
      <c r="M66" s="239"/>
      <c r="N66" s="235">
        <f t="shared" si="5"/>
        <v>0</v>
      </c>
    </row>
    <row r="67" spans="2:14" x14ac:dyDescent="0.2">
      <c r="B67" s="103"/>
      <c r="C67" s="103"/>
      <c r="D67" s="103"/>
      <c r="E67" s="103"/>
      <c r="F67" s="103"/>
      <c r="G67" s="239"/>
      <c r="H67" s="239"/>
      <c r="I67" s="239"/>
      <c r="J67" s="239"/>
      <c r="K67" s="238">
        <f t="shared" si="6"/>
        <v>0</v>
      </c>
      <c r="L67" s="241"/>
      <c r="M67" s="239"/>
      <c r="N67" s="235">
        <f t="shared" si="5"/>
        <v>0</v>
      </c>
    </row>
    <row r="68" spans="2:14" x14ac:dyDescent="0.2">
      <c r="B68" s="103"/>
      <c r="C68" s="103"/>
      <c r="D68" s="103"/>
      <c r="E68" s="103"/>
      <c r="F68" s="103"/>
      <c r="G68" s="239"/>
      <c r="H68" s="239"/>
      <c r="I68" s="239"/>
      <c r="J68" s="239"/>
      <c r="K68" s="238">
        <f t="shared" si="6"/>
        <v>0</v>
      </c>
      <c r="L68" s="241"/>
      <c r="M68" s="239"/>
      <c r="N68" s="235">
        <f t="shared" si="5"/>
        <v>0</v>
      </c>
    </row>
    <row r="69" spans="2:14" x14ac:dyDescent="0.2">
      <c r="B69" s="103"/>
      <c r="C69" s="103"/>
      <c r="D69" s="103"/>
      <c r="E69" s="103"/>
      <c r="F69" s="103"/>
      <c r="G69" s="239"/>
      <c r="H69" s="239"/>
      <c r="I69" s="239"/>
      <c r="J69" s="239"/>
      <c r="K69" s="238">
        <f t="shared" si="6"/>
        <v>0</v>
      </c>
      <c r="L69" s="241"/>
      <c r="M69" s="239"/>
      <c r="N69" s="235">
        <f t="shared" si="5"/>
        <v>0</v>
      </c>
    </row>
    <row r="70" spans="2:14" x14ac:dyDescent="0.2">
      <c r="B70" s="103"/>
      <c r="C70" s="103"/>
      <c r="D70" s="103"/>
      <c r="E70" s="103"/>
      <c r="F70" s="103"/>
      <c r="G70" s="239"/>
      <c r="H70" s="239"/>
      <c r="I70" s="239"/>
      <c r="J70" s="239"/>
      <c r="K70" s="238">
        <f t="shared" si="6"/>
        <v>0</v>
      </c>
      <c r="L70" s="241"/>
      <c r="M70" s="239"/>
      <c r="N70" s="235">
        <f t="shared" si="5"/>
        <v>0</v>
      </c>
    </row>
    <row r="71" spans="2:14" x14ac:dyDescent="0.2">
      <c r="B71" s="103"/>
      <c r="C71" s="103"/>
      <c r="D71" s="103"/>
      <c r="E71" s="103"/>
      <c r="F71" s="103"/>
      <c r="G71" s="239"/>
      <c r="H71" s="239"/>
      <c r="I71" s="239"/>
      <c r="J71" s="239"/>
      <c r="K71" s="238">
        <f t="shared" si="6"/>
        <v>0</v>
      </c>
      <c r="L71" s="241"/>
      <c r="M71" s="239"/>
      <c r="N71" s="235">
        <f t="shared" si="5"/>
        <v>0</v>
      </c>
    </row>
    <row r="72" spans="2:14" x14ac:dyDescent="0.2">
      <c r="B72" s="103"/>
      <c r="C72" s="103"/>
      <c r="D72" s="103"/>
      <c r="E72" s="103"/>
      <c r="F72" s="103"/>
      <c r="G72" s="239"/>
      <c r="H72" s="239"/>
      <c r="I72" s="239"/>
      <c r="J72" s="239"/>
      <c r="K72" s="238">
        <f t="shared" si="6"/>
        <v>0</v>
      </c>
      <c r="L72" s="241"/>
      <c r="M72" s="239"/>
      <c r="N72" s="235">
        <f t="shared" si="5"/>
        <v>0</v>
      </c>
    </row>
    <row r="73" spans="2:14" x14ac:dyDescent="0.2">
      <c r="B73" s="103"/>
      <c r="C73" s="103"/>
      <c r="D73" s="103"/>
      <c r="E73" s="103"/>
      <c r="F73" s="103"/>
      <c r="G73" s="239"/>
      <c r="H73" s="239"/>
      <c r="I73" s="239"/>
      <c r="J73" s="239"/>
      <c r="K73" s="238">
        <f t="shared" si="6"/>
        <v>0</v>
      </c>
      <c r="L73" s="241"/>
      <c r="M73" s="239"/>
      <c r="N73" s="235">
        <f t="shared" si="5"/>
        <v>0</v>
      </c>
    </row>
    <row r="74" spans="2:14" x14ac:dyDescent="0.2">
      <c r="B74" s="103"/>
      <c r="C74" s="103"/>
      <c r="D74" s="103"/>
      <c r="E74" s="103"/>
      <c r="F74" s="103"/>
      <c r="G74" s="239"/>
      <c r="H74" s="239"/>
      <c r="I74" s="239"/>
      <c r="J74" s="239"/>
      <c r="K74" s="238">
        <f t="shared" si="6"/>
        <v>0</v>
      </c>
      <c r="L74" s="241"/>
      <c r="M74" s="239"/>
      <c r="N74" s="235">
        <f t="shared" si="5"/>
        <v>0</v>
      </c>
    </row>
    <row r="75" spans="2:14" x14ac:dyDescent="0.2">
      <c r="B75" s="103"/>
      <c r="C75" s="103"/>
      <c r="D75" s="103"/>
      <c r="E75" s="103"/>
      <c r="F75" s="103"/>
      <c r="G75" s="239"/>
      <c r="H75" s="239"/>
      <c r="I75" s="239"/>
      <c r="J75" s="239"/>
      <c r="K75" s="238">
        <f t="shared" si="6"/>
        <v>0</v>
      </c>
      <c r="L75" s="241"/>
      <c r="M75" s="239"/>
      <c r="N75" s="235">
        <f t="shared" si="5"/>
        <v>0</v>
      </c>
    </row>
    <row r="76" spans="2:14" x14ac:dyDescent="0.2">
      <c r="B76" s="103"/>
      <c r="C76" s="103"/>
      <c r="D76" s="103"/>
      <c r="E76" s="103"/>
      <c r="F76" s="103"/>
      <c r="G76" s="239"/>
      <c r="H76" s="239"/>
      <c r="I76" s="239"/>
      <c r="J76" s="239"/>
      <c r="K76" s="238">
        <f t="shared" si="6"/>
        <v>0</v>
      </c>
      <c r="L76" s="241"/>
      <c r="M76" s="239"/>
      <c r="N76" s="235">
        <f t="shared" si="5"/>
        <v>0</v>
      </c>
    </row>
    <row r="77" spans="2:14" x14ac:dyDescent="0.2">
      <c r="B77" s="103"/>
      <c r="C77" s="103"/>
      <c r="D77" s="103"/>
      <c r="E77" s="103"/>
      <c r="F77" s="103"/>
      <c r="G77" s="239"/>
      <c r="H77" s="239"/>
      <c r="I77" s="239"/>
      <c r="J77" s="239"/>
      <c r="K77" s="238">
        <f>SUM(G77:J77)</f>
        <v>0</v>
      </c>
      <c r="L77" s="241"/>
      <c r="M77" s="239"/>
      <c r="N77" s="235">
        <f t="shared" si="5"/>
        <v>0</v>
      </c>
    </row>
    <row r="78" spans="2:14" x14ac:dyDescent="0.2">
      <c r="B78" s="105"/>
      <c r="C78" s="104"/>
      <c r="D78" s="104" t="s">
        <v>27</v>
      </c>
      <c r="E78" s="120"/>
      <c r="F78" s="120"/>
      <c r="G78" s="237">
        <f t="shared" ref="G78:N78" si="7">SUM(G60:G77)</f>
        <v>1307.68</v>
      </c>
      <c r="H78" s="237">
        <f t="shared" si="7"/>
        <v>9300547.0900000017</v>
      </c>
      <c r="I78" s="237">
        <f t="shared" si="7"/>
        <v>0</v>
      </c>
      <c r="J78" s="237">
        <f t="shared" si="7"/>
        <v>-8431</v>
      </c>
      <c r="K78" s="237">
        <f t="shared" si="7"/>
        <v>9293423.7700000014</v>
      </c>
      <c r="L78" s="237">
        <f t="shared" si="7"/>
        <v>-5384250.9799999921</v>
      </c>
      <c r="M78" s="237">
        <f t="shared" si="7"/>
        <v>-615082.23999999976</v>
      </c>
      <c r="N78" s="237">
        <f t="shared" si="7"/>
        <v>3294090.5500000096</v>
      </c>
    </row>
  </sheetData>
  <mergeCells count="1">
    <mergeCell ref="I5:K5"/>
  </mergeCells>
  <phoneticPr fontId="36" type="noConversion"/>
  <dataValidations count="2">
    <dataValidation type="list" allowBlank="1" showInputMessage="1" showErrorMessage="1" sqref="D61:D77" xr:uid="{00000000-0002-0000-0C00-000000000000}">
      <formula1>"Property plant and equipment, Shared leased assets, Inventories,Deferred tax assets,Other assets"</formula1>
    </dataValidation>
    <dataValidation type="list" showInputMessage="1" showErrorMessage="1" sqref="D21:D52" xr:uid="{00000000-0002-0000-0C00-000001000000}">
      <formula1>"Pipelines,Compressors,City Gates,supply regulators and valve stations, Metering, Odourant plants,SCADA (Communications),Buildings,Land and easements,Other depreciable pipeline assets,Leased assets"</formula1>
    </dataValidation>
  </dataValidations>
  <pageMargins left="0.75" right="0.75" top="1" bottom="1" header="0.5" footer="0.5"/>
  <pageSetup paperSize="9" scale="27" orientation="landscape" r:id="rId1"/>
  <headerFooter alignWithMargins="0"/>
  <customProperties>
    <customPr name="_pios_id" r:id="rId2"/>
    <customPr name="EpmWorksheetKeyString_GUID" r:id="rId3"/>
  </customProperties>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B1:I41"/>
  <sheetViews>
    <sheetView workbookViewId="0"/>
  </sheetViews>
  <sheetFormatPr defaultRowHeight="12.75" x14ac:dyDescent="0.2"/>
  <cols>
    <col min="1" max="1" width="12.140625" style="85" customWidth="1"/>
    <col min="2" max="2" width="21" style="85" customWidth="1"/>
    <col min="3" max="3" width="42.28515625" style="85" customWidth="1"/>
    <col min="4" max="4" width="28.85546875" style="85" customWidth="1"/>
    <col min="5" max="5" width="22.5703125" style="85" customWidth="1"/>
    <col min="6" max="6" width="20.5703125" style="85" customWidth="1"/>
    <col min="7" max="7" width="22.5703125" style="85" customWidth="1"/>
    <col min="8" max="8" width="9.42578125" style="85" customWidth="1"/>
    <col min="9" max="9" width="25.140625" style="85" customWidth="1"/>
    <col min="10" max="16384" width="9.140625" style="85"/>
  </cols>
  <sheetData>
    <row r="1" spans="2:7" ht="20.25" x14ac:dyDescent="0.3">
      <c r="B1" s="86" t="s">
        <v>139</v>
      </c>
      <c r="C1" s="86"/>
      <c r="D1" s="42"/>
      <c r="E1" s="42"/>
      <c r="F1" s="42"/>
      <c r="G1" s="42"/>
    </row>
    <row r="2" spans="2:7" ht="20.25" x14ac:dyDescent="0.3">
      <c r="B2" s="162" t="str">
        <f>Tradingname</f>
        <v>Queensland Gas Pipeline</v>
      </c>
      <c r="C2" s="163"/>
      <c r="D2" s="86"/>
      <c r="E2" s="86"/>
      <c r="G2" s="86"/>
    </row>
    <row r="3" spans="2:7" ht="17.25" customHeight="1" x14ac:dyDescent="0.25">
      <c r="B3" s="164" t="s">
        <v>221</v>
      </c>
      <c r="C3" s="165">
        <f>Yearending</f>
        <v>44196</v>
      </c>
    </row>
    <row r="5" spans="2:7" ht="15.75" x14ac:dyDescent="0.25">
      <c r="B5" s="89" t="s">
        <v>257</v>
      </c>
      <c r="C5" s="87"/>
      <c r="D5" s="87"/>
      <c r="E5" s="87"/>
      <c r="F5" s="88"/>
      <c r="G5" s="87"/>
    </row>
    <row r="6" spans="2:7" ht="15.75" x14ac:dyDescent="0.25">
      <c r="B6" s="89"/>
      <c r="C6" s="87"/>
      <c r="D6" s="87"/>
      <c r="E6" s="87"/>
      <c r="F6" s="88"/>
      <c r="G6" s="87"/>
    </row>
    <row r="7" spans="2:7" ht="40.5" customHeight="1" x14ac:dyDescent="0.2">
      <c r="B7" s="90" t="s">
        <v>266</v>
      </c>
      <c r="C7" s="90" t="s">
        <v>209</v>
      </c>
      <c r="D7" s="90" t="s">
        <v>210</v>
      </c>
      <c r="E7" s="91" t="s">
        <v>211</v>
      </c>
      <c r="F7" s="91" t="s">
        <v>80</v>
      </c>
      <c r="G7" s="91" t="s">
        <v>159</v>
      </c>
    </row>
    <row r="8" spans="2:7" x14ac:dyDescent="0.2">
      <c r="B8" s="92"/>
      <c r="C8" s="92"/>
      <c r="D8" s="114"/>
      <c r="E8" s="64" t="s">
        <v>223</v>
      </c>
      <c r="F8" s="64"/>
      <c r="G8" s="64" t="s">
        <v>223</v>
      </c>
    </row>
    <row r="9" spans="2:7" x14ac:dyDescent="0.2">
      <c r="B9" s="174" t="s">
        <v>435</v>
      </c>
      <c r="C9" s="174" t="s">
        <v>436</v>
      </c>
      <c r="D9" s="174" t="s">
        <v>437</v>
      </c>
      <c r="E9" s="222">
        <v>19115287.039999999</v>
      </c>
      <c r="F9" s="221">
        <v>5.9763871304126637E-2</v>
      </c>
      <c r="G9" s="214">
        <f t="shared" ref="G9:G40" si="0">E9*F9</f>
        <v>1142403.5545999997</v>
      </c>
    </row>
    <row r="10" spans="2:7" x14ac:dyDescent="0.2">
      <c r="B10" s="174" t="str">
        <f>B9</f>
        <v>3.4.1.a</v>
      </c>
      <c r="C10" s="174" t="s">
        <v>438</v>
      </c>
      <c r="D10" s="174" t="s">
        <v>437</v>
      </c>
      <c r="E10" s="222">
        <v>3128979.8200000003</v>
      </c>
      <c r="F10" s="221">
        <v>4.8672183510598654E-2</v>
      </c>
      <c r="G10" s="214">
        <f t="shared" si="0"/>
        <v>152294.27999999997</v>
      </c>
    </row>
    <row r="11" spans="2:7" x14ac:dyDescent="0.2">
      <c r="B11" s="174"/>
      <c r="C11" s="174"/>
      <c r="D11" s="174"/>
      <c r="E11" s="95"/>
      <c r="F11" s="170"/>
      <c r="G11" s="121">
        <f t="shared" si="0"/>
        <v>0</v>
      </c>
    </row>
    <row r="12" spans="2:7" x14ac:dyDescent="0.2">
      <c r="B12" s="174"/>
      <c r="C12" s="174"/>
      <c r="D12" s="174"/>
      <c r="E12" s="95"/>
      <c r="F12" s="170"/>
      <c r="G12" s="121">
        <f t="shared" si="0"/>
        <v>0</v>
      </c>
    </row>
    <row r="13" spans="2:7" x14ac:dyDescent="0.2">
      <c r="B13" s="174"/>
      <c r="C13" s="174"/>
      <c r="D13" s="174"/>
      <c r="E13" s="95"/>
      <c r="F13" s="170"/>
      <c r="G13" s="121">
        <f t="shared" si="0"/>
        <v>0</v>
      </c>
    </row>
    <row r="14" spans="2:7" x14ac:dyDescent="0.2">
      <c r="B14" s="174"/>
      <c r="C14" s="174"/>
      <c r="D14" s="174"/>
      <c r="E14" s="95"/>
      <c r="F14" s="170"/>
      <c r="G14" s="121">
        <f t="shared" si="0"/>
        <v>0</v>
      </c>
    </row>
    <row r="15" spans="2:7" x14ac:dyDescent="0.2">
      <c r="B15" s="174"/>
      <c r="C15" s="174"/>
      <c r="D15" s="174"/>
      <c r="E15" s="95"/>
      <c r="F15" s="170"/>
      <c r="G15" s="121">
        <f t="shared" si="0"/>
        <v>0</v>
      </c>
    </row>
    <row r="16" spans="2:7" x14ac:dyDescent="0.2">
      <c r="B16" s="174"/>
      <c r="C16" s="174"/>
      <c r="D16" s="174"/>
      <c r="E16" s="95"/>
      <c r="F16" s="170"/>
      <c r="G16" s="121">
        <f t="shared" si="0"/>
        <v>0</v>
      </c>
    </row>
    <row r="17" spans="2:9" x14ac:dyDescent="0.2">
      <c r="B17" s="174"/>
      <c r="C17" s="174"/>
      <c r="D17" s="174"/>
      <c r="E17" s="95"/>
      <c r="F17" s="170"/>
      <c r="G17" s="121">
        <f t="shared" si="0"/>
        <v>0</v>
      </c>
    </row>
    <row r="18" spans="2:9" x14ac:dyDescent="0.2">
      <c r="B18" s="174"/>
      <c r="C18" s="174"/>
      <c r="D18" s="174"/>
      <c r="E18" s="95"/>
      <c r="F18" s="170"/>
      <c r="G18" s="121">
        <f t="shared" si="0"/>
        <v>0</v>
      </c>
    </row>
    <row r="19" spans="2:9" x14ac:dyDescent="0.2">
      <c r="B19" s="174"/>
      <c r="C19" s="174"/>
      <c r="D19" s="174"/>
      <c r="E19" s="95"/>
      <c r="F19" s="170"/>
      <c r="G19" s="121">
        <f t="shared" si="0"/>
        <v>0</v>
      </c>
    </row>
    <row r="20" spans="2:9" x14ac:dyDescent="0.2">
      <c r="B20" s="174"/>
      <c r="C20" s="174"/>
      <c r="D20" s="174"/>
      <c r="E20" s="95"/>
      <c r="F20" s="170"/>
      <c r="G20" s="121">
        <f t="shared" si="0"/>
        <v>0</v>
      </c>
    </row>
    <row r="21" spans="2:9" x14ac:dyDescent="0.2">
      <c r="B21" s="174"/>
      <c r="C21" s="174"/>
      <c r="D21" s="174"/>
      <c r="E21" s="95"/>
      <c r="F21" s="170"/>
      <c r="G21" s="121">
        <f t="shared" si="0"/>
        <v>0</v>
      </c>
    </row>
    <row r="22" spans="2:9" x14ac:dyDescent="0.2">
      <c r="B22" s="174"/>
      <c r="C22" s="174"/>
      <c r="D22" s="174"/>
      <c r="E22" s="95"/>
      <c r="F22" s="170"/>
      <c r="G22" s="121">
        <f t="shared" si="0"/>
        <v>0</v>
      </c>
    </row>
    <row r="23" spans="2:9" x14ac:dyDescent="0.2">
      <c r="B23" s="174"/>
      <c r="C23" s="174"/>
      <c r="D23" s="174"/>
      <c r="E23" s="95"/>
      <c r="F23" s="170"/>
      <c r="G23" s="121">
        <f t="shared" si="0"/>
        <v>0</v>
      </c>
    </row>
    <row r="24" spans="2:9" x14ac:dyDescent="0.2">
      <c r="B24" s="174"/>
      <c r="C24" s="174"/>
      <c r="D24" s="174"/>
      <c r="E24" s="95"/>
      <c r="F24" s="170"/>
      <c r="G24" s="121">
        <f t="shared" si="0"/>
        <v>0</v>
      </c>
    </row>
    <row r="25" spans="2:9" x14ac:dyDescent="0.2">
      <c r="B25" s="174"/>
      <c r="C25" s="174"/>
      <c r="D25" s="174"/>
      <c r="E25" s="95"/>
      <c r="F25" s="170"/>
      <c r="G25" s="121">
        <f t="shared" si="0"/>
        <v>0</v>
      </c>
    </row>
    <row r="26" spans="2:9" x14ac:dyDescent="0.2">
      <c r="B26" s="174"/>
      <c r="C26" s="174"/>
      <c r="D26" s="174"/>
      <c r="E26" s="95"/>
      <c r="F26" s="170"/>
      <c r="G26" s="121">
        <f t="shared" si="0"/>
        <v>0</v>
      </c>
    </row>
    <row r="27" spans="2:9" x14ac:dyDescent="0.2">
      <c r="B27" s="174"/>
      <c r="C27" s="174"/>
      <c r="D27" s="174"/>
      <c r="E27" s="95"/>
      <c r="F27" s="170"/>
      <c r="G27" s="121">
        <f t="shared" si="0"/>
        <v>0</v>
      </c>
    </row>
    <row r="28" spans="2:9" x14ac:dyDescent="0.2">
      <c r="B28" s="174"/>
      <c r="C28" s="174"/>
      <c r="D28" s="174"/>
      <c r="E28" s="95"/>
      <c r="F28" s="170"/>
      <c r="G28" s="121">
        <f t="shared" si="0"/>
        <v>0</v>
      </c>
    </row>
    <row r="29" spans="2:9" x14ac:dyDescent="0.2">
      <c r="B29" s="174"/>
      <c r="C29" s="174"/>
      <c r="D29" s="174"/>
      <c r="E29" s="95"/>
      <c r="F29" s="170"/>
      <c r="G29" s="121">
        <f t="shared" si="0"/>
        <v>0</v>
      </c>
    </row>
    <row r="30" spans="2:9" x14ac:dyDescent="0.2">
      <c r="B30" s="174"/>
      <c r="C30" s="174"/>
      <c r="D30" s="174"/>
      <c r="E30" s="95"/>
      <c r="F30" s="170"/>
      <c r="G30" s="121">
        <f t="shared" si="0"/>
        <v>0</v>
      </c>
    </row>
    <row r="31" spans="2:9" x14ac:dyDescent="0.2">
      <c r="B31" s="174"/>
      <c r="C31" s="174"/>
      <c r="D31" s="174"/>
      <c r="E31" s="95"/>
      <c r="F31" s="170"/>
      <c r="G31" s="121">
        <f t="shared" si="0"/>
        <v>0</v>
      </c>
      <c r="H31" s="206"/>
      <c r="I31" s="206"/>
    </row>
    <row r="32" spans="2:9" x14ac:dyDescent="0.2">
      <c r="B32" s="174"/>
      <c r="C32" s="174"/>
      <c r="D32" s="174"/>
      <c r="E32" s="95"/>
      <c r="F32" s="170"/>
      <c r="G32" s="121">
        <f t="shared" si="0"/>
        <v>0</v>
      </c>
      <c r="H32" s="206"/>
      <c r="I32" s="206"/>
    </row>
    <row r="33" spans="2:9" x14ac:dyDescent="0.2">
      <c r="B33" s="174"/>
      <c r="C33" s="174"/>
      <c r="D33" s="174"/>
      <c r="E33" s="95"/>
      <c r="F33" s="170"/>
      <c r="G33" s="121">
        <f t="shared" si="0"/>
        <v>0</v>
      </c>
      <c r="H33" s="206"/>
      <c r="I33" s="206"/>
    </row>
    <row r="34" spans="2:9" x14ac:dyDescent="0.2">
      <c r="B34" s="174"/>
      <c r="C34" s="174"/>
      <c r="D34" s="174"/>
      <c r="E34" s="95"/>
      <c r="F34" s="170"/>
      <c r="G34" s="121">
        <f t="shared" si="0"/>
        <v>0</v>
      </c>
      <c r="H34" s="206"/>
      <c r="I34" s="206"/>
    </row>
    <row r="35" spans="2:9" x14ac:dyDescent="0.2">
      <c r="B35" s="174"/>
      <c r="C35" s="174"/>
      <c r="D35" s="174"/>
      <c r="E35" s="95"/>
      <c r="F35" s="170"/>
      <c r="G35" s="121">
        <f t="shared" si="0"/>
        <v>0</v>
      </c>
      <c r="H35" s="206"/>
      <c r="I35" s="206"/>
    </row>
    <row r="36" spans="2:9" x14ac:dyDescent="0.2">
      <c r="B36" s="174"/>
      <c r="C36" s="174"/>
      <c r="D36" s="174"/>
      <c r="E36" s="95"/>
      <c r="F36" s="170"/>
      <c r="G36" s="121">
        <f t="shared" si="0"/>
        <v>0</v>
      </c>
      <c r="H36" s="206"/>
      <c r="I36" s="206"/>
    </row>
    <row r="37" spans="2:9" x14ac:dyDescent="0.2">
      <c r="B37" s="174"/>
      <c r="C37" s="174"/>
      <c r="D37" s="174"/>
      <c r="E37" s="95"/>
      <c r="F37" s="170"/>
      <c r="G37" s="121">
        <f t="shared" si="0"/>
        <v>0</v>
      </c>
    </row>
    <row r="38" spans="2:9" x14ac:dyDescent="0.2">
      <c r="B38" s="174"/>
      <c r="C38" s="174"/>
      <c r="D38" s="174"/>
      <c r="E38" s="95"/>
      <c r="F38" s="170"/>
      <c r="G38" s="121">
        <f t="shared" si="0"/>
        <v>0</v>
      </c>
    </row>
    <row r="39" spans="2:9" x14ac:dyDescent="0.2">
      <c r="B39" s="174"/>
      <c r="C39" s="174"/>
      <c r="D39" s="174"/>
      <c r="E39" s="95"/>
      <c r="F39" s="170"/>
      <c r="G39" s="121">
        <f t="shared" si="0"/>
        <v>0</v>
      </c>
    </row>
    <row r="40" spans="2:9" x14ac:dyDescent="0.2">
      <c r="B40" s="174"/>
      <c r="C40" s="174"/>
      <c r="D40" s="174"/>
      <c r="E40" s="95"/>
      <c r="F40" s="170"/>
      <c r="G40" s="121">
        <f t="shared" si="0"/>
        <v>0</v>
      </c>
    </row>
    <row r="41" spans="2:9" x14ac:dyDescent="0.2">
      <c r="B41" s="106"/>
      <c r="C41" s="305" t="s">
        <v>26</v>
      </c>
      <c r="D41" s="306"/>
      <c r="E41" s="121">
        <f>SUM(E9:E40)</f>
        <v>22244266.859999999</v>
      </c>
      <c r="F41" s="96"/>
      <c r="G41" s="121">
        <f>SUM(G9:G40)</f>
        <v>1294697.8345999997</v>
      </c>
    </row>
  </sheetData>
  <mergeCells count="1">
    <mergeCell ref="C41:D41"/>
  </mergeCells>
  <pageMargins left="0.75" right="0.75" top="1" bottom="1" header="0.5" footer="0.5"/>
  <pageSetup paperSize="9" scale="30" orientation="landscape" r:id="rId1"/>
  <headerFooter alignWithMargins="0"/>
  <customProperties>
    <customPr name="_pios_id" r:id="rId2"/>
    <customPr name="EpmWorksheetKeyString_GUID" r:id="rId3"/>
  </customProperties>
  <drawing r:id="rId4"/>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B1:BJ43"/>
  <sheetViews>
    <sheetView workbookViewId="0">
      <pane xSplit="5" ySplit="8" topLeftCell="F9" activePane="bottomRight" state="frozen"/>
      <selection pane="topRight" activeCell="F1" sqref="F1"/>
      <selection pane="bottomLeft" activeCell="A9" sqref="A9"/>
      <selection pane="bottomRight" activeCell="B11" sqref="B11"/>
    </sheetView>
  </sheetViews>
  <sheetFormatPr defaultRowHeight="12.75" x14ac:dyDescent="0.2"/>
  <cols>
    <col min="1" max="1" width="11.42578125" customWidth="1"/>
    <col min="2" max="2" width="19.5703125" customWidth="1"/>
    <col min="3" max="3" width="21.7109375" customWidth="1"/>
    <col min="4" max="4" width="28.140625" customWidth="1"/>
    <col min="5" max="5" width="23.7109375" customWidth="1"/>
    <col min="6" max="6" width="12.28515625" bestFit="1" customWidth="1"/>
    <col min="7" max="25" width="11.85546875" bestFit="1" customWidth="1"/>
    <col min="26" max="26" width="12.28515625" bestFit="1" customWidth="1"/>
    <col min="27" max="37" width="11.85546875" bestFit="1" customWidth="1"/>
    <col min="38" max="45" width="14.140625" bestFit="1" customWidth="1"/>
    <col min="46" max="46" width="9.140625" customWidth="1"/>
    <col min="47" max="48" width="9.28515625" bestFit="1" customWidth="1"/>
    <col min="61" max="61" width="13.5703125" customWidth="1"/>
  </cols>
  <sheetData>
    <row r="1" spans="2:61" ht="20.25" x14ac:dyDescent="0.3">
      <c r="B1" s="97" t="s">
        <v>203</v>
      </c>
    </row>
    <row r="2" spans="2:61" ht="15" x14ac:dyDescent="0.25">
      <c r="B2" s="162" t="str">
        <f>Tradingname</f>
        <v>Queensland Gas Pipeline</v>
      </c>
      <c r="C2" s="163"/>
    </row>
    <row r="3" spans="2:61" ht="19.5" customHeight="1" x14ac:dyDescent="0.25">
      <c r="B3" s="164" t="s">
        <v>221</v>
      </c>
      <c r="C3" s="165">
        <f>Yearending</f>
        <v>44196</v>
      </c>
    </row>
    <row r="4" spans="2:61" ht="20.25" x14ac:dyDescent="0.3">
      <c r="B4" s="97"/>
    </row>
    <row r="5" spans="2:61" ht="15.75" x14ac:dyDescent="0.25">
      <c r="B5" s="98" t="s">
        <v>239</v>
      </c>
    </row>
    <row r="7" spans="2:61" ht="45" customHeight="1" x14ac:dyDescent="0.2">
      <c r="B7" s="99" t="s">
        <v>266</v>
      </c>
      <c r="C7" s="100" t="s">
        <v>95</v>
      </c>
      <c r="D7" s="100"/>
      <c r="E7" s="118" t="s">
        <v>26</v>
      </c>
      <c r="F7" s="307" t="s">
        <v>94</v>
      </c>
      <c r="G7" s="308"/>
      <c r="H7" s="308"/>
      <c r="I7" s="308"/>
      <c r="J7" s="308"/>
      <c r="K7" s="308"/>
      <c r="L7" s="308"/>
      <c r="M7" s="308"/>
      <c r="N7" s="308"/>
      <c r="O7" s="308"/>
      <c r="P7" s="308"/>
      <c r="Q7" s="308"/>
      <c r="R7" s="308"/>
      <c r="S7" s="308"/>
      <c r="T7" s="308"/>
      <c r="U7" s="308"/>
      <c r="V7" s="308"/>
      <c r="W7" s="308"/>
      <c r="X7" s="308"/>
      <c r="Y7" s="308"/>
      <c r="Z7" s="308"/>
      <c r="AA7" s="308"/>
      <c r="AB7" s="308"/>
      <c r="AC7" s="308"/>
      <c r="AD7" s="308"/>
      <c r="AE7" s="308"/>
      <c r="AF7" s="308"/>
      <c r="AG7" s="308"/>
      <c r="AH7" s="308"/>
      <c r="AI7" s="308"/>
      <c r="AJ7" s="308"/>
      <c r="AK7" s="308"/>
      <c r="AL7" s="308"/>
      <c r="AM7" s="308"/>
      <c r="AN7" s="308"/>
      <c r="AO7" s="308"/>
      <c r="AP7" s="308"/>
      <c r="AQ7" s="308"/>
      <c r="AR7" s="308"/>
      <c r="AS7" s="308"/>
      <c r="AT7" s="308"/>
      <c r="AU7" s="308"/>
      <c r="AV7" s="308"/>
      <c r="AW7" s="308"/>
      <c r="AX7" s="308"/>
      <c r="AY7" s="308"/>
      <c r="AZ7" s="308"/>
      <c r="BA7" s="308"/>
      <c r="BB7" s="308"/>
      <c r="BC7" s="308"/>
      <c r="BD7" s="308"/>
      <c r="BE7" s="308"/>
      <c r="BF7" s="308"/>
      <c r="BG7" s="308"/>
      <c r="BH7" s="308"/>
      <c r="BI7" s="148" t="s">
        <v>248</v>
      </c>
    </row>
    <row r="8" spans="2:61" x14ac:dyDescent="0.2">
      <c r="B8" s="184"/>
      <c r="C8" s="64"/>
      <c r="D8" s="64"/>
      <c r="E8" s="64"/>
      <c r="F8" s="117">
        <f>C36</f>
        <v>32689</v>
      </c>
      <c r="G8" s="117">
        <f>DATE(YEAR(F8)+1,MONTH(F8),DAY(F8))</f>
        <v>33054</v>
      </c>
      <c r="H8" s="117">
        <f t="shared" ref="H8:X8" si="0">DATE(YEAR(G8)+1,MONTH(G8),DAY(G8))</f>
        <v>33419</v>
      </c>
      <c r="I8" s="117">
        <f t="shared" si="0"/>
        <v>33785</v>
      </c>
      <c r="J8" s="117">
        <f t="shared" si="0"/>
        <v>34150</v>
      </c>
      <c r="K8" s="117">
        <f t="shared" si="0"/>
        <v>34515</v>
      </c>
      <c r="L8" s="117">
        <f t="shared" si="0"/>
        <v>34880</v>
      </c>
      <c r="M8" s="117">
        <f t="shared" si="0"/>
        <v>35246</v>
      </c>
      <c r="N8" s="117">
        <f t="shared" si="0"/>
        <v>35611</v>
      </c>
      <c r="O8" s="117">
        <f t="shared" si="0"/>
        <v>35976</v>
      </c>
      <c r="P8" s="117">
        <f t="shared" si="0"/>
        <v>36341</v>
      </c>
      <c r="Q8" s="117">
        <f t="shared" si="0"/>
        <v>36707</v>
      </c>
      <c r="R8" s="117">
        <f t="shared" si="0"/>
        <v>37072</v>
      </c>
      <c r="S8" s="117">
        <f t="shared" si="0"/>
        <v>37437</v>
      </c>
      <c r="T8" s="117">
        <f t="shared" si="0"/>
        <v>37802</v>
      </c>
      <c r="U8" s="117">
        <f t="shared" si="0"/>
        <v>38168</v>
      </c>
      <c r="V8" s="117">
        <f t="shared" si="0"/>
        <v>38533</v>
      </c>
      <c r="W8" s="117">
        <f t="shared" si="0"/>
        <v>38898</v>
      </c>
      <c r="X8" s="117">
        <f t="shared" si="0"/>
        <v>39263</v>
      </c>
      <c r="Y8" s="117">
        <f>DATE(YEAR(X8)+1,MONTH(X8),DAY(X8))</f>
        <v>39629</v>
      </c>
      <c r="Z8" s="117">
        <f>DATE(YEAR(Y8)+1,MONTH(Y8),DAY(Y8))</f>
        <v>39994</v>
      </c>
      <c r="AA8" s="117">
        <f>DATE(YEAR(Z8)+1,MONTH(Z8),DAY(Z8))</f>
        <v>40359</v>
      </c>
      <c r="AB8" s="117">
        <f t="shared" ref="AB8:AR8" si="1">DATE(YEAR(AA8)+1,MONTH(AA8),DAY(AA8))</f>
        <v>40724</v>
      </c>
      <c r="AC8" s="117">
        <f t="shared" si="1"/>
        <v>41090</v>
      </c>
      <c r="AD8" s="117">
        <f t="shared" si="1"/>
        <v>41455</v>
      </c>
      <c r="AE8" s="117">
        <f t="shared" si="1"/>
        <v>41820</v>
      </c>
      <c r="AF8" s="117">
        <f t="shared" si="1"/>
        <v>42185</v>
      </c>
      <c r="AG8" s="117">
        <f t="shared" si="1"/>
        <v>42551</v>
      </c>
      <c r="AH8" s="117">
        <f t="shared" si="1"/>
        <v>42916</v>
      </c>
      <c r="AI8" s="117">
        <f t="shared" si="1"/>
        <v>43281</v>
      </c>
      <c r="AJ8" s="117">
        <f t="shared" si="1"/>
        <v>43646</v>
      </c>
      <c r="AK8" s="117">
        <f t="shared" si="1"/>
        <v>44012</v>
      </c>
      <c r="AL8" s="117">
        <f t="shared" si="1"/>
        <v>44377</v>
      </c>
      <c r="AM8" s="117">
        <f t="shared" si="1"/>
        <v>44742</v>
      </c>
      <c r="AN8" s="117">
        <f t="shared" si="1"/>
        <v>45107</v>
      </c>
      <c r="AO8" s="117">
        <f t="shared" si="1"/>
        <v>45473</v>
      </c>
      <c r="AP8" s="117">
        <f t="shared" si="1"/>
        <v>45838</v>
      </c>
      <c r="AQ8" s="117">
        <f t="shared" si="1"/>
        <v>46203</v>
      </c>
      <c r="AR8" s="117">
        <f t="shared" si="1"/>
        <v>46568</v>
      </c>
      <c r="AS8" s="117">
        <f t="shared" ref="AS8:BH8" si="2">DATE(YEAR(AR8)+1,MONTH(AR8),DAY(AR8))</f>
        <v>46934</v>
      </c>
      <c r="AT8" s="117">
        <f t="shared" si="2"/>
        <v>47299</v>
      </c>
      <c r="AU8" s="117">
        <f t="shared" si="2"/>
        <v>47664</v>
      </c>
      <c r="AV8" s="117">
        <f t="shared" si="2"/>
        <v>48029</v>
      </c>
      <c r="AW8" s="117">
        <f t="shared" si="2"/>
        <v>48395</v>
      </c>
      <c r="AX8" s="117">
        <f t="shared" si="2"/>
        <v>48760</v>
      </c>
      <c r="AY8" s="117">
        <f t="shared" si="2"/>
        <v>49125</v>
      </c>
      <c r="AZ8" s="117">
        <f t="shared" si="2"/>
        <v>49490</v>
      </c>
      <c r="BA8" s="117">
        <f t="shared" si="2"/>
        <v>49856</v>
      </c>
      <c r="BB8" s="117">
        <f t="shared" si="2"/>
        <v>50221</v>
      </c>
      <c r="BC8" s="117">
        <f t="shared" si="2"/>
        <v>50586</v>
      </c>
      <c r="BD8" s="117">
        <f t="shared" si="2"/>
        <v>50951</v>
      </c>
      <c r="BE8" s="117">
        <f t="shared" si="2"/>
        <v>51317</v>
      </c>
      <c r="BF8" s="117">
        <f t="shared" si="2"/>
        <v>51682</v>
      </c>
      <c r="BG8" s="117">
        <f t="shared" si="2"/>
        <v>52047</v>
      </c>
      <c r="BH8" s="117">
        <f t="shared" si="2"/>
        <v>52412</v>
      </c>
    </row>
    <row r="9" spans="2:61" x14ac:dyDescent="0.2">
      <c r="B9" s="142"/>
      <c r="C9" s="116" t="s">
        <v>72</v>
      </c>
      <c r="D9" s="102"/>
      <c r="E9" s="214"/>
      <c r="F9" s="215"/>
      <c r="G9" s="215"/>
      <c r="H9" s="215"/>
      <c r="I9" s="215"/>
      <c r="J9" s="215"/>
      <c r="K9" s="215"/>
      <c r="L9" s="215"/>
      <c r="M9" s="215"/>
      <c r="N9" s="215"/>
      <c r="O9" s="215"/>
      <c r="P9" s="215"/>
      <c r="Q9" s="215"/>
      <c r="R9" s="215"/>
      <c r="S9" s="215"/>
      <c r="T9" s="215"/>
      <c r="U9" s="215"/>
      <c r="V9" s="215"/>
      <c r="W9" s="215"/>
      <c r="X9" s="215"/>
      <c r="Y9" s="215"/>
      <c r="Z9" s="215"/>
      <c r="AA9" s="215"/>
      <c r="AB9" s="215"/>
      <c r="AC9" s="215"/>
      <c r="AD9" s="215"/>
      <c r="AE9" s="215"/>
      <c r="AF9" s="215"/>
      <c r="AG9" s="215"/>
      <c r="AH9" s="215"/>
      <c r="AI9" s="215"/>
      <c r="AJ9" s="215"/>
      <c r="AK9" s="215"/>
      <c r="AL9" s="215"/>
      <c r="AM9" s="215"/>
      <c r="AN9" s="215"/>
      <c r="AO9" s="215"/>
      <c r="AP9" s="215"/>
      <c r="AQ9" s="215"/>
      <c r="AR9" s="215"/>
      <c r="AS9" s="215"/>
      <c r="AT9" s="215"/>
      <c r="AU9" s="119"/>
      <c r="AV9" s="119"/>
      <c r="AW9" s="119"/>
      <c r="AX9" s="119"/>
      <c r="AY9" s="119"/>
      <c r="AZ9" s="119"/>
      <c r="BA9" s="119"/>
      <c r="BB9" s="119"/>
      <c r="BC9" s="119"/>
      <c r="BD9" s="119"/>
      <c r="BE9" s="119"/>
      <c r="BF9" s="119"/>
      <c r="BG9" s="119"/>
      <c r="BH9" s="119"/>
    </row>
    <row r="10" spans="2:61" x14ac:dyDescent="0.2">
      <c r="B10" s="142" t="s">
        <v>442</v>
      </c>
      <c r="C10" s="116"/>
      <c r="D10" s="102" t="s">
        <v>84</v>
      </c>
      <c r="E10" s="235">
        <f t="shared" ref="E10:E32" si="3">SUM(F10:BH10)</f>
        <v>135917862.99401662</v>
      </c>
      <c r="F10" s="236">
        <v>100179544.97383286</v>
      </c>
      <c r="G10" s="236">
        <v>13360590.647043252</v>
      </c>
      <c r="H10" s="236">
        <v>22377727.37314051</v>
      </c>
      <c r="I10" s="236">
        <v>0</v>
      </c>
      <c r="J10" s="236">
        <v>0</v>
      </c>
      <c r="K10" s="236">
        <v>0</v>
      </c>
      <c r="L10" s="236">
        <v>0</v>
      </c>
      <c r="M10" s="236">
        <v>0</v>
      </c>
      <c r="N10" s="236">
        <v>0</v>
      </c>
      <c r="O10" s="236">
        <v>0</v>
      </c>
      <c r="P10" s="236">
        <v>0</v>
      </c>
      <c r="Q10" s="236">
        <v>0</v>
      </c>
      <c r="R10" s="236">
        <v>0</v>
      </c>
      <c r="S10" s="236">
        <v>0</v>
      </c>
      <c r="T10" s="236">
        <v>0</v>
      </c>
      <c r="U10" s="236">
        <v>0</v>
      </c>
      <c r="V10" s="236">
        <v>0</v>
      </c>
      <c r="W10" s="236">
        <v>0</v>
      </c>
      <c r="X10" s="236">
        <v>0</v>
      </c>
      <c r="Y10" s="236">
        <v>0</v>
      </c>
      <c r="Z10" s="236">
        <v>0</v>
      </c>
      <c r="AA10" s="236">
        <v>0</v>
      </c>
      <c r="AB10" s="236">
        <v>0</v>
      </c>
      <c r="AC10" s="236">
        <v>0</v>
      </c>
      <c r="AD10" s="236">
        <v>0</v>
      </c>
      <c r="AE10" s="236">
        <v>0</v>
      </c>
      <c r="AF10" s="236">
        <v>0</v>
      </c>
      <c r="AG10" s="236">
        <v>0</v>
      </c>
      <c r="AH10" s="236">
        <v>0</v>
      </c>
      <c r="AI10" s="236">
        <v>0</v>
      </c>
      <c r="AJ10" s="236">
        <v>0</v>
      </c>
      <c r="AK10" s="236">
        <v>0</v>
      </c>
      <c r="AL10" s="215"/>
      <c r="AM10" s="215"/>
      <c r="AN10" s="215"/>
      <c r="AO10" s="215"/>
      <c r="AP10" s="215"/>
      <c r="AQ10" s="215"/>
      <c r="AR10" s="215"/>
      <c r="AS10" s="215"/>
      <c r="AT10" s="215"/>
      <c r="AU10" s="215"/>
      <c r="AV10" s="215"/>
      <c r="AW10" s="119"/>
      <c r="AX10" s="119"/>
      <c r="AY10" s="119"/>
      <c r="AZ10" s="119"/>
      <c r="BA10" s="119"/>
      <c r="BB10" s="119"/>
      <c r="BC10" s="119"/>
      <c r="BD10" s="119"/>
      <c r="BE10" s="119"/>
      <c r="BF10" s="119"/>
      <c r="BG10" s="119"/>
      <c r="BH10" s="119"/>
    </row>
    <row r="11" spans="2:61" x14ac:dyDescent="0.2">
      <c r="B11" s="142" t="s">
        <v>443</v>
      </c>
      <c r="C11" s="116"/>
      <c r="D11" s="102" t="s">
        <v>206</v>
      </c>
      <c r="E11" s="235">
        <f>C37</f>
        <v>10317667.630556513</v>
      </c>
      <c r="F11" s="236">
        <v>5210145.9851049194</v>
      </c>
      <c r="G11" s="236">
        <v>116108.10327806312</v>
      </c>
      <c r="H11" s="236">
        <v>118695.57235961476</v>
      </c>
      <c r="I11" s="236">
        <v>121340.7031896488</v>
      </c>
      <c r="J11" s="236">
        <v>124044.78076023015</v>
      </c>
      <c r="K11" s="236">
        <v>126809.11869947189</v>
      </c>
      <c r="L11" s="236">
        <v>129635.05990968963</v>
      </c>
      <c r="M11" s="236">
        <v>132523.97721977707</v>
      </c>
      <c r="N11" s="236">
        <v>135477.27405211978</v>
      </c>
      <c r="O11" s="236">
        <v>138496.38510437126</v>
      </c>
      <c r="P11" s="236">
        <v>141582.77704642218</v>
      </c>
      <c r="Q11" s="236">
        <v>144737.94923290174</v>
      </c>
      <c r="R11" s="236">
        <v>147963.43443155699</v>
      </c>
      <c r="S11" s="236">
        <v>151260.79956786422</v>
      </c>
      <c r="T11" s="236">
        <v>154631.64648623409</v>
      </c>
      <c r="U11" s="236">
        <v>158077.61272817981</v>
      </c>
      <c r="V11" s="236">
        <v>161600.37232782735</v>
      </c>
      <c r="W11" s="236">
        <v>165201.63662515295</v>
      </c>
      <c r="X11" s="236">
        <v>168883.15509734451</v>
      </c>
      <c r="Y11" s="236">
        <v>172646.71620868886</v>
      </c>
      <c r="Z11" s="236">
        <v>176494.14827939949</v>
      </c>
      <c r="AA11" s="236">
        <v>180427.32037380594</v>
      </c>
      <c r="AB11" s="236">
        <v>184448.1432083362</v>
      </c>
      <c r="AC11" s="236">
        <v>188558.57007973403</v>
      </c>
      <c r="AD11" s="236">
        <v>192760.59781396086</v>
      </c>
      <c r="AE11" s="236">
        <v>197056.267736245</v>
      </c>
      <c r="AF11" s="236">
        <v>201447.66666274724</v>
      </c>
      <c r="AG11" s="236">
        <v>205936.9279143266</v>
      </c>
      <c r="AH11" s="236">
        <v>210526.23235289738</v>
      </c>
      <c r="AI11" s="236">
        <v>215217.80944088174</v>
      </c>
      <c r="AJ11" s="236">
        <v>220013.93832427176</v>
      </c>
      <c r="AK11" s="236">
        <v>224916.94893982823</v>
      </c>
      <c r="AL11" s="215"/>
      <c r="AM11" s="215"/>
      <c r="AN11" s="215"/>
      <c r="AO11" s="215"/>
      <c r="AP11" s="215"/>
      <c r="AQ11" s="215"/>
      <c r="AR11" s="215"/>
      <c r="AS11" s="215"/>
      <c r="AT11" s="215"/>
      <c r="AU11" s="215"/>
      <c r="AV11" s="215"/>
      <c r="AW11" s="119"/>
      <c r="AX11" s="119"/>
      <c r="AY11" s="119"/>
      <c r="AZ11" s="119"/>
      <c r="BA11" s="119"/>
      <c r="BB11" s="119"/>
      <c r="BC11" s="119"/>
      <c r="BD11" s="119"/>
      <c r="BE11" s="119"/>
      <c r="BF11" s="119"/>
      <c r="BG11" s="119"/>
      <c r="BH11" s="119"/>
    </row>
    <row r="12" spans="2:61" x14ac:dyDescent="0.2">
      <c r="B12" s="142" t="s">
        <v>442</v>
      </c>
      <c r="C12" s="116"/>
      <c r="D12" s="102" t="s">
        <v>85</v>
      </c>
      <c r="E12" s="235">
        <f t="shared" si="3"/>
        <v>233586883.3181327</v>
      </c>
      <c r="F12" s="236">
        <v>0</v>
      </c>
      <c r="G12" s="236">
        <v>0</v>
      </c>
      <c r="H12" s="236">
        <v>0</v>
      </c>
      <c r="I12" s="236">
        <v>0</v>
      </c>
      <c r="J12" s="236">
        <v>0</v>
      </c>
      <c r="K12" s="236">
        <v>0</v>
      </c>
      <c r="L12" s="236">
        <v>0</v>
      </c>
      <c r="M12" s="236">
        <v>0</v>
      </c>
      <c r="N12" s="236">
        <v>82598.640109173022</v>
      </c>
      <c r="O12" s="236">
        <v>12250750.517575271</v>
      </c>
      <c r="P12" s="236">
        <v>283425.51675067539</v>
      </c>
      <c r="Q12" s="236">
        <v>15558802.376590123</v>
      </c>
      <c r="R12" s="236">
        <v>28161.684096789104</v>
      </c>
      <c r="S12" s="236">
        <v>81403.319832700363</v>
      </c>
      <c r="T12" s="236">
        <v>43817.272396571425</v>
      </c>
      <c r="U12" s="236">
        <v>22487.80161305068</v>
      </c>
      <c r="V12" s="236">
        <v>0</v>
      </c>
      <c r="W12" s="236">
        <v>0</v>
      </c>
      <c r="X12" s="236">
        <v>256986.26774862708</v>
      </c>
      <c r="Y12" s="236">
        <v>19433237.527591594</v>
      </c>
      <c r="Z12" s="236">
        <v>93185571.686116487</v>
      </c>
      <c r="AA12" s="236">
        <v>22614147.658667523</v>
      </c>
      <c r="AB12" s="236">
        <v>2762635.8117731819</v>
      </c>
      <c r="AC12" s="236">
        <v>585294.44150965509</v>
      </c>
      <c r="AD12" s="236">
        <v>10880549.341338336</v>
      </c>
      <c r="AE12" s="236">
        <v>34034276.835542172</v>
      </c>
      <c r="AF12" s="236">
        <v>8181931.723904415</v>
      </c>
      <c r="AG12" s="236">
        <v>2448501.0063483142</v>
      </c>
      <c r="AH12" s="236">
        <v>2705264.5689586811</v>
      </c>
      <c r="AI12" s="236">
        <v>597849.7112844598</v>
      </c>
      <c r="AJ12" s="236">
        <v>2949545.619495709</v>
      </c>
      <c r="AK12" s="236">
        <v>4599643.9888891783</v>
      </c>
      <c r="AL12" s="215"/>
      <c r="AM12" s="215"/>
      <c r="AN12" s="215"/>
      <c r="AO12" s="215"/>
      <c r="AP12" s="215"/>
      <c r="AQ12" s="215"/>
      <c r="AR12" s="215"/>
      <c r="AS12" s="215"/>
      <c r="AT12" s="215"/>
      <c r="AU12" s="215"/>
      <c r="AV12" s="215"/>
      <c r="AW12" s="119"/>
      <c r="AX12" s="119"/>
      <c r="AY12" s="119"/>
      <c r="AZ12" s="119"/>
      <c r="BA12" s="119"/>
      <c r="BB12" s="119"/>
      <c r="BC12" s="119"/>
      <c r="BD12" s="119"/>
      <c r="BE12" s="119"/>
      <c r="BF12" s="119"/>
      <c r="BG12" s="119"/>
      <c r="BH12" s="119"/>
    </row>
    <row r="13" spans="2:61" x14ac:dyDescent="0.2">
      <c r="B13" s="142" t="s">
        <v>444</v>
      </c>
      <c r="C13" s="116"/>
      <c r="D13" s="102" t="s">
        <v>146</v>
      </c>
      <c r="E13" s="235">
        <f t="shared" si="3"/>
        <v>0</v>
      </c>
      <c r="F13" s="236">
        <v>0</v>
      </c>
      <c r="G13" s="236">
        <v>0</v>
      </c>
      <c r="H13" s="236">
        <v>0</v>
      </c>
      <c r="I13" s="236">
        <v>0</v>
      </c>
      <c r="J13" s="236">
        <v>0</v>
      </c>
      <c r="K13" s="236">
        <v>0</v>
      </c>
      <c r="L13" s="236">
        <v>0</v>
      </c>
      <c r="M13" s="236">
        <v>0</v>
      </c>
      <c r="N13" s="236">
        <v>0</v>
      </c>
      <c r="O13" s="236">
        <v>0</v>
      </c>
      <c r="P13" s="236">
        <v>0</v>
      </c>
      <c r="Q13" s="236">
        <v>0</v>
      </c>
      <c r="R13" s="236">
        <v>0</v>
      </c>
      <c r="S13" s="236">
        <v>0</v>
      </c>
      <c r="T13" s="236">
        <v>0</v>
      </c>
      <c r="U13" s="236">
        <v>0</v>
      </c>
      <c r="V13" s="236">
        <v>0</v>
      </c>
      <c r="W13" s="236">
        <v>0</v>
      </c>
      <c r="X13" s="236">
        <v>0</v>
      </c>
      <c r="Y13" s="236">
        <v>0</v>
      </c>
      <c r="Z13" s="236">
        <v>0</v>
      </c>
      <c r="AA13" s="236">
        <v>0</v>
      </c>
      <c r="AB13" s="236">
        <v>0</v>
      </c>
      <c r="AC13" s="236">
        <v>0</v>
      </c>
      <c r="AD13" s="236">
        <v>0</v>
      </c>
      <c r="AE13" s="236">
        <v>0</v>
      </c>
      <c r="AF13" s="236">
        <v>0</v>
      </c>
      <c r="AG13" s="236">
        <v>0</v>
      </c>
      <c r="AH13" s="236">
        <v>0</v>
      </c>
      <c r="AI13" s="236">
        <v>0</v>
      </c>
      <c r="AJ13" s="236">
        <v>0</v>
      </c>
      <c r="AK13" s="236">
        <v>0</v>
      </c>
      <c r="AL13" s="215"/>
      <c r="AM13" s="215"/>
      <c r="AN13" s="215"/>
      <c r="AO13" s="215"/>
      <c r="AP13" s="215"/>
      <c r="AQ13" s="215"/>
      <c r="AR13" s="215"/>
      <c r="AS13" s="215"/>
      <c r="AT13" s="215"/>
      <c r="AU13" s="215"/>
      <c r="AV13" s="215"/>
      <c r="AW13" s="119"/>
      <c r="AX13" s="119"/>
      <c r="AY13" s="119"/>
      <c r="AZ13" s="119"/>
      <c r="BA13" s="119"/>
      <c r="BB13" s="119"/>
      <c r="BC13" s="119"/>
      <c r="BD13" s="119"/>
      <c r="BE13" s="119"/>
      <c r="BF13" s="119"/>
      <c r="BG13" s="119"/>
      <c r="BH13" s="119"/>
    </row>
    <row r="14" spans="2:61" x14ac:dyDescent="0.2">
      <c r="B14" s="142" t="s">
        <v>445</v>
      </c>
      <c r="C14" s="116"/>
      <c r="D14" s="102" t="s">
        <v>90</v>
      </c>
      <c r="E14" s="235">
        <f t="shared" si="3"/>
        <v>0</v>
      </c>
      <c r="F14" s="236">
        <v>0</v>
      </c>
      <c r="G14" s="236">
        <v>0</v>
      </c>
      <c r="H14" s="236">
        <v>0</v>
      </c>
      <c r="I14" s="236">
        <v>0</v>
      </c>
      <c r="J14" s="236">
        <v>0</v>
      </c>
      <c r="K14" s="236">
        <v>0</v>
      </c>
      <c r="L14" s="236">
        <v>0</v>
      </c>
      <c r="M14" s="236">
        <v>0</v>
      </c>
      <c r="N14" s="236">
        <v>0</v>
      </c>
      <c r="O14" s="236">
        <v>0</v>
      </c>
      <c r="P14" s="236">
        <v>0</v>
      </c>
      <c r="Q14" s="236">
        <v>0</v>
      </c>
      <c r="R14" s="236">
        <v>0</v>
      </c>
      <c r="S14" s="236">
        <v>0</v>
      </c>
      <c r="T14" s="236">
        <v>0</v>
      </c>
      <c r="U14" s="236">
        <v>0</v>
      </c>
      <c r="V14" s="236">
        <v>0</v>
      </c>
      <c r="W14" s="236">
        <v>0</v>
      </c>
      <c r="X14" s="236">
        <v>0</v>
      </c>
      <c r="Y14" s="236">
        <v>0</v>
      </c>
      <c r="Z14" s="236">
        <v>0</v>
      </c>
      <c r="AA14" s="236">
        <v>0</v>
      </c>
      <c r="AB14" s="236">
        <v>0</v>
      </c>
      <c r="AC14" s="236">
        <v>0</v>
      </c>
      <c r="AD14" s="236">
        <v>0</v>
      </c>
      <c r="AE14" s="236">
        <v>0</v>
      </c>
      <c r="AF14" s="236">
        <v>0</v>
      </c>
      <c r="AG14" s="236">
        <v>0</v>
      </c>
      <c r="AH14" s="236">
        <v>0</v>
      </c>
      <c r="AI14" s="236">
        <v>0</v>
      </c>
      <c r="AJ14" s="236">
        <v>0</v>
      </c>
      <c r="AK14" s="236">
        <v>0</v>
      </c>
      <c r="AL14" s="215"/>
      <c r="AM14" s="215"/>
      <c r="AN14" s="215"/>
      <c r="AO14" s="215"/>
      <c r="AP14" s="215"/>
      <c r="AQ14" s="215"/>
      <c r="AR14" s="215"/>
      <c r="AS14" s="215"/>
      <c r="AT14" s="215"/>
      <c r="AU14" s="215"/>
      <c r="AV14" s="215"/>
      <c r="AW14" s="119"/>
      <c r="AX14" s="119"/>
      <c r="AY14" s="119"/>
      <c r="AZ14" s="119"/>
      <c r="BA14" s="119"/>
      <c r="BB14" s="119"/>
      <c r="BC14" s="119"/>
      <c r="BD14" s="119"/>
      <c r="BE14" s="119"/>
      <c r="BF14" s="119"/>
      <c r="BG14" s="119"/>
      <c r="BH14" s="119"/>
    </row>
    <row r="15" spans="2:61" x14ac:dyDescent="0.2">
      <c r="B15" s="142"/>
      <c r="C15" s="116"/>
      <c r="D15" s="102" t="s">
        <v>364</v>
      </c>
      <c r="E15" s="235">
        <f t="shared" si="3"/>
        <v>0</v>
      </c>
      <c r="F15" s="236"/>
      <c r="G15" s="236"/>
      <c r="H15" s="236"/>
      <c r="I15" s="236"/>
      <c r="J15" s="236"/>
      <c r="K15" s="236"/>
      <c r="L15" s="236"/>
      <c r="M15" s="236"/>
      <c r="N15" s="236"/>
      <c r="O15" s="236"/>
      <c r="P15" s="236"/>
      <c r="Q15" s="236"/>
      <c r="R15" s="236"/>
      <c r="S15" s="236"/>
      <c r="T15" s="236"/>
      <c r="U15" s="236"/>
      <c r="V15" s="236"/>
      <c r="W15" s="236"/>
      <c r="X15" s="236"/>
      <c r="Y15" s="236"/>
      <c r="Z15" s="236"/>
      <c r="AA15" s="236"/>
      <c r="AB15" s="236"/>
      <c r="AC15" s="236"/>
      <c r="AD15" s="236"/>
      <c r="AE15" s="236"/>
      <c r="AF15" s="236"/>
      <c r="AG15" s="236"/>
      <c r="AH15" s="236"/>
      <c r="AI15" s="236"/>
      <c r="AJ15" s="236"/>
      <c r="AK15" s="236"/>
      <c r="AL15" s="215"/>
      <c r="AM15" s="215"/>
      <c r="AN15" s="215"/>
      <c r="AO15" s="215"/>
      <c r="AP15" s="215"/>
      <c r="AQ15" s="215"/>
      <c r="AR15" s="215"/>
      <c r="AS15" s="215"/>
      <c r="AT15" s="215"/>
      <c r="AU15" s="215"/>
      <c r="AV15" s="215"/>
      <c r="AW15" s="119"/>
      <c r="AX15" s="119"/>
      <c r="AY15" s="119"/>
      <c r="AZ15" s="119"/>
      <c r="BA15" s="119"/>
      <c r="BB15" s="119"/>
      <c r="BC15" s="119"/>
      <c r="BD15" s="119"/>
      <c r="BE15" s="119"/>
      <c r="BF15" s="119"/>
      <c r="BG15" s="119"/>
      <c r="BH15" s="119"/>
    </row>
    <row r="16" spans="2:61" x14ac:dyDescent="0.2">
      <c r="B16" s="142"/>
      <c r="C16" s="116"/>
      <c r="D16" s="116" t="s">
        <v>86</v>
      </c>
      <c r="E16" s="235">
        <f>SUM(F16:BH16)</f>
        <v>379822413.94270587</v>
      </c>
      <c r="F16" s="237">
        <f>SUM(F9:F15)</f>
        <v>105389690.95893778</v>
      </c>
      <c r="G16" s="237">
        <f t="shared" ref="G16:BH16" si="4">SUM(G9:G15)</f>
        <v>13476698.750321316</v>
      </c>
      <c r="H16" s="237">
        <f t="shared" si="4"/>
        <v>22496422.945500124</v>
      </c>
      <c r="I16" s="237">
        <f t="shared" si="4"/>
        <v>121340.7031896488</v>
      </c>
      <c r="J16" s="237">
        <f t="shared" si="4"/>
        <v>124044.78076023015</v>
      </c>
      <c r="K16" s="237">
        <f t="shared" si="4"/>
        <v>126809.11869947189</v>
      </c>
      <c r="L16" s="237">
        <f t="shared" si="4"/>
        <v>129635.05990968963</v>
      </c>
      <c r="M16" s="237">
        <f t="shared" si="4"/>
        <v>132523.97721977707</v>
      </c>
      <c r="N16" s="237">
        <f t="shared" si="4"/>
        <v>218075.91416129281</v>
      </c>
      <c r="O16" s="237">
        <f t="shared" si="4"/>
        <v>12389246.902679643</v>
      </c>
      <c r="P16" s="237">
        <f t="shared" si="4"/>
        <v>425008.29379709758</v>
      </c>
      <c r="Q16" s="237">
        <f t="shared" si="4"/>
        <v>15703540.325823026</v>
      </c>
      <c r="R16" s="237">
        <f t="shared" si="4"/>
        <v>176125.11852834609</v>
      </c>
      <c r="S16" s="237">
        <f t="shared" si="4"/>
        <v>232664.11940056458</v>
      </c>
      <c r="T16" s="237">
        <f t="shared" si="4"/>
        <v>198448.9188828055</v>
      </c>
      <c r="U16" s="237">
        <f t="shared" si="4"/>
        <v>180565.4143412305</v>
      </c>
      <c r="V16" s="237">
        <f t="shared" si="4"/>
        <v>161600.37232782735</v>
      </c>
      <c r="W16" s="237">
        <f t="shared" si="4"/>
        <v>165201.63662515295</v>
      </c>
      <c r="X16" s="237">
        <f t="shared" si="4"/>
        <v>425869.4228459716</v>
      </c>
      <c r="Y16" s="237">
        <f t="shared" si="4"/>
        <v>19605884.243800282</v>
      </c>
      <c r="Z16" s="237">
        <f t="shared" si="4"/>
        <v>93362065.834395885</v>
      </c>
      <c r="AA16" s="237">
        <f t="shared" si="4"/>
        <v>22794574.979041331</v>
      </c>
      <c r="AB16" s="237">
        <f t="shared" si="4"/>
        <v>2947083.954981518</v>
      </c>
      <c r="AC16" s="237">
        <f t="shared" si="4"/>
        <v>773853.01158938906</v>
      </c>
      <c r="AD16" s="237">
        <f t="shared" si="4"/>
        <v>11073309.939152297</v>
      </c>
      <c r="AE16" s="237">
        <f t="shared" si="4"/>
        <v>34231333.103278421</v>
      </c>
      <c r="AF16" s="237">
        <f t="shared" si="4"/>
        <v>8383379.3905671621</v>
      </c>
      <c r="AG16" s="237">
        <f t="shared" si="4"/>
        <v>2654437.9342626408</v>
      </c>
      <c r="AH16" s="237">
        <f t="shared" si="4"/>
        <v>2915790.8013115786</v>
      </c>
      <c r="AI16" s="237">
        <f t="shared" si="4"/>
        <v>813067.52072534151</v>
      </c>
      <c r="AJ16" s="237">
        <f t="shared" si="4"/>
        <v>3169559.5578199807</v>
      </c>
      <c r="AK16" s="237">
        <f t="shared" si="4"/>
        <v>4824560.9378290065</v>
      </c>
      <c r="AL16" s="216">
        <f t="shared" si="4"/>
        <v>0</v>
      </c>
      <c r="AM16" s="216">
        <f t="shared" si="4"/>
        <v>0</v>
      </c>
      <c r="AN16" s="216">
        <f t="shared" si="4"/>
        <v>0</v>
      </c>
      <c r="AO16" s="216">
        <f t="shared" si="4"/>
        <v>0</v>
      </c>
      <c r="AP16" s="216">
        <f t="shared" si="4"/>
        <v>0</v>
      </c>
      <c r="AQ16" s="216">
        <f t="shared" si="4"/>
        <v>0</v>
      </c>
      <c r="AR16" s="216">
        <f t="shared" si="4"/>
        <v>0</v>
      </c>
      <c r="AS16" s="216">
        <f t="shared" si="4"/>
        <v>0</v>
      </c>
      <c r="AT16" s="216">
        <f t="shared" si="4"/>
        <v>0</v>
      </c>
      <c r="AU16" s="216">
        <f t="shared" si="4"/>
        <v>0</v>
      </c>
      <c r="AV16" s="216">
        <f t="shared" si="4"/>
        <v>0</v>
      </c>
      <c r="AW16" s="120">
        <f t="shared" si="4"/>
        <v>0</v>
      </c>
      <c r="AX16" s="120">
        <f t="shared" si="4"/>
        <v>0</v>
      </c>
      <c r="AY16" s="120">
        <f t="shared" si="4"/>
        <v>0</v>
      </c>
      <c r="AZ16" s="120">
        <f t="shared" si="4"/>
        <v>0</v>
      </c>
      <c r="BA16" s="120">
        <f t="shared" si="4"/>
        <v>0</v>
      </c>
      <c r="BB16" s="120">
        <f t="shared" si="4"/>
        <v>0</v>
      </c>
      <c r="BC16" s="120">
        <f t="shared" si="4"/>
        <v>0</v>
      </c>
      <c r="BD16" s="120">
        <f t="shared" si="4"/>
        <v>0</v>
      </c>
      <c r="BE16" s="120">
        <f t="shared" si="4"/>
        <v>0</v>
      </c>
      <c r="BF16" s="120">
        <f t="shared" si="4"/>
        <v>0</v>
      </c>
      <c r="BG16" s="120">
        <f t="shared" si="4"/>
        <v>0</v>
      </c>
      <c r="BH16" s="120">
        <f t="shared" si="4"/>
        <v>0</v>
      </c>
    </row>
    <row r="17" spans="2:62" x14ac:dyDescent="0.2">
      <c r="B17" s="142"/>
      <c r="C17" s="116" t="s">
        <v>201</v>
      </c>
      <c r="D17" s="116"/>
      <c r="E17" s="235"/>
      <c r="F17" s="237"/>
      <c r="G17" s="237"/>
      <c r="H17" s="237"/>
      <c r="I17" s="237"/>
      <c r="J17" s="237"/>
      <c r="K17" s="237"/>
      <c r="L17" s="237"/>
      <c r="M17" s="237"/>
      <c r="N17" s="237"/>
      <c r="O17" s="237"/>
      <c r="P17" s="237"/>
      <c r="Q17" s="237"/>
      <c r="R17" s="237"/>
      <c r="S17" s="237"/>
      <c r="T17" s="237"/>
      <c r="U17" s="237"/>
      <c r="V17" s="237"/>
      <c r="W17" s="237"/>
      <c r="X17" s="237"/>
      <c r="Y17" s="237"/>
      <c r="Z17" s="237"/>
      <c r="AA17" s="237"/>
      <c r="AB17" s="237"/>
      <c r="AC17" s="237"/>
      <c r="AD17" s="237"/>
      <c r="AE17" s="237"/>
      <c r="AF17" s="237"/>
      <c r="AG17" s="237"/>
      <c r="AH17" s="237"/>
      <c r="AI17" s="237"/>
      <c r="AJ17" s="237"/>
      <c r="AK17" s="237"/>
      <c r="AL17" s="216"/>
      <c r="AM17" s="216"/>
      <c r="AN17" s="216"/>
      <c r="AO17" s="216"/>
      <c r="AP17" s="216"/>
      <c r="AQ17" s="216"/>
      <c r="AR17" s="216"/>
      <c r="AS17" s="216"/>
      <c r="AT17" s="216"/>
      <c r="AU17" s="216"/>
      <c r="AV17" s="216"/>
      <c r="AW17" s="120"/>
      <c r="AX17" s="120"/>
      <c r="AY17" s="120"/>
      <c r="AZ17" s="120"/>
      <c r="BA17" s="120"/>
      <c r="BB17" s="120"/>
      <c r="BC17" s="120"/>
      <c r="BD17" s="120"/>
      <c r="BE17" s="120"/>
      <c r="BF17" s="120"/>
      <c r="BG17" s="120"/>
      <c r="BH17" s="120"/>
    </row>
    <row r="18" spans="2:62" ht="38.25" x14ac:dyDescent="0.2">
      <c r="B18" s="142" t="s">
        <v>446</v>
      </c>
      <c r="C18" s="116"/>
      <c r="D18" s="102" t="s">
        <v>202</v>
      </c>
      <c r="E18" s="235">
        <f t="shared" si="3"/>
        <v>0</v>
      </c>
      <c r="F18" s="236"/>
      <c r="G18" s="236"/>
      <c r="H18" s="236"/>
      <c r="I18" s="236"/>
      <c r="J18" s="236"/>
      <c r="K18" s="236"/>
      <c r="L18" s="236"/>
      <c r="M18" s="236"/>
      <c r="N18" s="236"/>
      <c r="O18" s="236"/>
      <c r="P18" s="236"/>
      <c r="Q18" s="236"/>
      <c r="R18" s="236"/>
      <c r="S18" s="236"/>
      <c r="T18" s="236"/>
      <c r="U18" s="236"/>
      <c r="V18" s="236"/>
      <c r="W18" s="236"/>
      <c r="X18" s="236"/>
      <c r="Y18" s="236"/>
      <c r="Z18" s="236"/>
      <c r="AA18" s="236"/>
      <c r="AB18" s="236"/>
      <c r="AC18" s="236"/>
      <c r="AD18" s="236"/>
      <c r="AE18" s="236"/>
      <c r="AF18" s="236"/>
      <c r="AG18" s="236"/>
      <c r="AH18" s="236"/>
      <c r="AI18" s="236"/>
      <c r="AJ18" s="236"/>
      <c r="AK18" s="236"/>
      <c r="AL18" s="215"/>
      <c r="AM18" s="215"/>
      <c r="AN18" s="215"/>
      <c r="AO18" s="215"/>
      <c r="AP18" s="215"/>
      <c r="AQ18" s="215"/>
      <c r="AR18" s="215"/>
      <c r="AS18" s="215"/>
      <c r="AT18" s="215"/>
      <c r="AU18" s="215"/>
      <c r="AV18" s="215"/>
      <c r="AW18" s="119"/>
      <c r="AX18" s="119"/>
      <c r="AY18" s="119"/>
      <c r="AZ18" s="119"/>
      <c r="BA18" s="119"/>
      <c r="BB18" s="119"/>
      <c r="BC18" s="119"/>
      <c r="BD18" s="119"/>
      <c r="BE18" s="119"/>
      <c r="BF18" s="119"/>
      <c r="BG18" s="119"/>
      <c r="BH18" s="119"/>
    </row>
    <row r="19" spans="2:62" x14ac:dyDescent="0.2">
      <c r="B19" s="142" t="s">
        <v>447</v>
      </c>
      <c r="C19" s="116"/>
      <c r="D19" s="102" t="s">
        <v>85</v>
      </c>
      <c r="E19" s="235">
        <f t="shared" si="3"/>
        <v>9329762.8693248518</v>
      </c>
      <c r="F19" s="236">
        <v>0</v>
      </c>
      <c r="G19" s="236">
        <v>0</v>
      </c>
      <c r="H19" s="236">
        <v>0</v>
      </c>
      <c r="I19" s="236">
        <v>0</v>
      </c>
      <c r="J19" s="236">
        <v>0</v>
      </c>
      <c r="K19" s="236">
        <v>0</v>
      </c>
      <c r="L19" s="236">
        <v>0</v>
      </c>
      <c r="M19" s="236">
        <v>0</v>
      </c>
      <c r="N19" s="236">
        <v>0</v>
      </c>
      <c r="O19" s="236">
        <v>0</v>
      </c>
      <c r="P19" s="236">
        <v>0</v>
      </c>
      <c r="Q19" s="236">
        <v>1383.9197921086625</v>
      </c>
      <c r="R19" s="236">
        <v>0</v>
      </c>
      <c r="S19" s="236">
        <v>0</v>
      </c>
      <c r="T19" s="236">
        <v>0</v>
      </c>
      <c r="U19" s="236">
        <v>0</v>
      </c>
      <c r="V19" s="236">
        <v>0</v>
      </c>
      <c r="W19" s="236">
        <v>0</v>
      </c>
      <c r="X19" s="236">
        <v>0</v>
      </c>
      <c r="Y19" s="236">
        <v>0</v>
      </c>
      <c r="Z19" s="236">
        <v>1019244.6390980158</v>
      </c>
      <c r="AA19" s="236">
        <v>0</v>
      </c>
      <c r="AB19" s="236">
        <v>336293.52459200588</v>
      </c>
      <c r="AC19" s="236">
        <v>1927202.243717795</v>
      </c>
      <c r="AD19" s="236">
        <v>162450.30476124288</v>
      </c>
      <c r="AE19" s="236">
        <v>284603.05313063163</v>
      </c>
      <c r="AF19" s="236">
        <v>428366.40946658992</v>
      </c>
      <c r="AG19" s="236">
        <v>1829365.0631615911</v>
      </c>
      <c r="AH19" s="236">
        <v>557517.6371222476</v>
      </c>
      <c r="AI19" s="236">
        <v>623132.76388221676</v>
      </c>
      <c r="AJ19" s="236">
        <v>770891.34973530588</v>
      </c>
      <c r="AK19" s="236">
        <v>1389311.9608651013</v>
      </c>
      <c r="AL19" s="215"/>
      <c r="AM19" s="215"/>
      <c r="AN19" s="215"/>
      <c r="AO19" s="215"/>
      <c r="AP19" s="215"/>
      <c r="AQ19" s="215"/>
      <c r="AR19" s="215"/>
      <c r="AS19" s="215"/>
      <c r="AT19" s="215"/>
      <c r="AU19" s="215"/>
      <c r="AV19" s="215"/>
      <c r="AW19" s="119"/>
      <c r="AX19" s="119"/>
      <c r="AY19" s="119"/>
      <c r="AZ19" s="119"/>
      <c r="BA19" s="119"/>
      <c r="BB19" s="119"/>
      <c r="BC19" s="119"/>
      <c r="BD19" s="119"/>
      <c r="BE19" s="119"/>
      <c r="BF19" s="119"/>
      <c r="BG19" s="119"/>
      <c r="BH19" s="119"/>
    </row>
    <row r="20" spans="2:62" x14ac:dyDescent="0.2">
      <c r="B20" s="142" t="s">
        <v>446</v>
      </c>
      <c r="C20" s="116"/>
      <c r="D20" s="102" t="s">
        <v>146</v>
      </c>
      <c r="E20" s="235">
        <f t="shared" si="3"/>
        <v>0</v>
      </c>
      <c r="F20" s="236"/>
      <c r="G20" s="236"/>
      <c r="H20" s="236"/>
      <c r="I20" s="236"/>
      <c r="J20" s="236"/>
      <c r="K20" s="236"/>
      <c r="L20" s="236"/>
      <c r="M20" s="236"/>
      <c r="N20" s="236"/>
      <c r="O20" s="236"/>
      <c r="P20" s="236"/>
      <c r="Q20" s="236"/>
      <c r="R20" s="236"/>
      <c r="S20" s="236"/>
      <c r="T20" s="236"/>
      <c r="U20" s="236"/>
      <c r="V20" s="236"/>
      <c r="W20" s="236"/>
      <c r="X20" s="236"/>
      <c r="Y20" s="236"/>
      <c r="Z20" s="236"/>
      <c r="AA20" s="236"/>
      <c r="AB20" s="236"/>
      <c r="AC20" s="236"/>
      <c r="AD20" s="236"/>
      <c r="AE20" s="236"/>
      <c r="AF20" s="236"/>
      <c r="AG20" s="236"/>
      <c r="AH20" s="236"/>
      <c r="AI20" s="236"/>
      <c r="AJ20" s="236"/>
      <c r="AK20" s="236"/>
      <c r="AL20" s="215"/>
      <c r="AM20" s="215"/>
      <c r="AN20" s="215"/>
      <c r="AO20" s="215"/>
      <c r="AP20" s="215"/>
      <c r="AQ20" s="215"/>
      <c r="AR20" s="215"/>
      <c r="AS20" s="215"/>
      <c r="AT20" s="215"/>
      <c r="AU20" s="215"/>
      <c r="AV20" s="215"/>
      <c r="AW20" s="119"/>
      <c r="AX20" s="119"/>
      <c r="AY20" s="119"/>
      <c r="AZ20" s="119"/>
      <c r="BA20" s="119"/>
      <c r="BB20" s="119"/>
      <c r="BC20" s="119"/>
      <c r="BD20" s="119"/>
      <c r="BE20" s="119"/>
      <c r="BF20" s="119"/>
      <c r="BG20" s="119"/>
      <c r="BH20" s="119"/>
    </row>
    <row r="21" spans="2:62" x14ac:dyDescent="0.2">
      <c r="B21" s="142" t="s">
        <v>446</v>
      </c>
      <c r="C21" s="116"/>
      <c r="D21" s="102" t="s">
        <v>90</v>
      </c>
      <c r="E21" s="235">
        <f t="shared" si="3"/>
        <v>0</v>
      </c>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236"/>
      <c r="AK21" s="236"/>
      <c r="AL21" s="215"/>
      <c r="AM21" s="215"/>
      <c r="AN21" s="215"/>
      <c r="AO21" s="215"/>
      <c r="AP21" s="215"/>
      <c r="AQ21" s="215"/>
      <c r="AR21" s="215"/>
      <c r="AS21" s="215"/>
      <c r="AT21" s="215"/>
      <c r="AU21" s="215"/>
      <c r="AV21" s="215"/>
      <c r="AW21" s="119"/>
      <c r="AX21" s="119"/>
      <c r="AY21" s="119"/>
      <c r="AZ21" s="119"/>
      <c r="BA21" s="119"/>
      <c r="BB21" s="119"/>
      <c r="BC21" s="119"/>
      <c r="BD21" s="119"/>
      <c r="BE21" s="119"/>
      <c r="BF21" s="119"/>
      <c r="BG21" s="119"/>
      <c r="BH21" s="119"/>
    </row>
    <row r="22" spans="2:62" x14ac:dyDescent="0.2">
      <c r="B22" s="142"/>
      <c r="C22" s="116"/>
      <c r="D22" s="102" t="s">
        <v>364</v>
      </c>
      <c r="E22" s="235">
        <f t="shared" si="3"/>
        <v>0</v>
      </c>
      <c r="F22" s="236"/>
      <c r="G22" s="236"/>
      <c r="H22" s="236"/>
      <c r="I22" s="236"/>
      <c r="J22" s="236"/>
      <c r="K22" s="236"/>
      <c r="L22" s="236"/>
      <c r="M22" s="236"/>
      <c r="N22" s="236"/>
      <c r="O22" s="236"/>
      <c r="P22" s="236"/>
      <c r="Q22" s="236"/>
      <c r="R22" s="236"/>
      <c r="S22" s="236"/>
      <c r="T22" s="236"/>
      <c r="U22" s="236"/>
      <c r="V22" s="236"/>
      <c r="W22" s="236"/>
      <c r="X22" s="236"/>
      <c r="Y22" s="236"/>
      <c r="Z22" s="236"/>
      <c r="AA22" s="236"/>
      <c r="AB22" s="236"/>
      <c r="AC22" s="236"/>
      <c r="AD22" s="236"/>
      <c r="AE22" s="236"/>
      <c r="AF22" s="236"/>
      <c r="AG22" s="236"/>
      <c r="AH22" s="236"/>
      <c r="AI22" s="236"/>
      <c r="AJ22" s="236"/>
      <c r="AK22" s="236"/>
      <c r="AL22" s="215"/>
      <c r="AM22" s="215"/>
      <c r="AN22" s="215"/>
      <c r="AO22" s="215"/>
      <c r="AP22" s="215"/>
      <c r="AQ22" s="215"/>
      <c r="AR22" s="215"/>
      <c r="AS22" s="215"/>
      <c r="AT22" s="215"/>
      <c r="AU22" s="215"/>
      <c r="AV22" s="215"/>
      <c r="AW22" s="119"/>
      <c r="AX22" s="119"/>
      <c r="AY22" s="119"/>
      <c r="AZ22" s="119"/>
      <c r="BA22" s="119"/>
      <c r="BB22" s="119"/>
      <c r="BC22" s="119"/>
      <c r="BD22" s="119"/>
      <c r="BE22" s="119"/>
      <c r="BF22" s="119"/>
      <c r="BG22" s="119"/>
      <c r="BH22" s="119"/>
    </row>
    <row r="23" spans="2:62" x14ac:dyDescent="0.2">
      <c r="B23" s="142"/>
      <c r="C23" s="116"/>
      <c r="D23" s="116" t="s">
        <v>86</v>
      </c>
      <c r="E23" s="235">
        <f>SUM(F23:BH23)</f>
        <v>9329762.8693248518</v>
      </c>
      <c r="F23" s="237">
        <f>SUM(F18:F22)</f>
        <v>0</v>
      </c>
      <c r="G23" s="237">
        <f t="shared" ref="G23:BH23" si="5">SUM(G18:G22)</f>
        <v>0</v>
      </c>
      <c r="H23" s="237">
        <f t="shared" si="5"/>
        <v>0</v>
      </c>
      <c r="I23" s="237">
        <f t="shared" si="5"/>
        <v>0</v>
      </c>
      <c r="J23" s="237">
        <f t="shared" si="5"/>
        <v>0</v>
      </c>
      <c r="K23" s="237">
        <f t="shared" si="5"/>
        <v>0</v>
      </c>
      <c r="L23" s="237">
        <f t="shared" si="5"/>
        <v>0</v>
      </c>
      <c r="M23" s="237">
        <f t="shared" si="5"/>
        <v>0</v>
      </c>
      <c r="N23" s="237">
        <f t="shared" si="5"/>
        <v>0</v>
      </c>
      <c r="O23" s="237">
        <f t="shared" si="5"/>
        <v>0</v>
      </c>
      <c r="P23" s="237">
        <f t="shared" si="5"/>
        <v>0</v>
      </c>
      <c r="Q23" s="237">
        <f t="shared" si="5"/>
        <v>1383.9197921086625</v>
      </c>
      <c r="R23" s="237">
        <f t="shared" si="5"/>
        <v>0</v>
      </c>
      <c r="S23" s="237">
        <f t="shared" si="5"/>
        <v>0</v>
      </c>
      <c r="T23" s="237">
        <f t="shared" si="5"/>
        <v>0</v>
      </c>
      <c r="U23" s="237">
        <f t="shared" si="5"/>
        <v>0</v>
      </c>
      <c r="V23" s="237">
        <f t="shared" si="5"/>
        <v>0</v>
      </c>
      <c r="W23" s="237">
        <f t="shared" si="5"/>
        <v>0</v>
      </c>
      <c r="X23" s="237">
        <f t="shared" si="5"/>
        <v>0</v>
      </c>
      <c r="Y23" s="237">
        <f t="shared" si="5"/>
        <v>0</v>
      </c>
      <c r="Z23" s="237">
        <f t="shared" si="5"/>
        <v>1019244.6390980158</v>
      </c>
      <c r="AA23" s="237">
        <f t="shared" si="5"/>
        <v>0</v>
      </c>
      <c r="AB23" s="237">
        <f t="shared" si="5"/>
        <v>336293.52459200588</v>
      </c>
      <c r="AC23" s="237">
        <f t="shared" si="5"/>
        <v>1927202.243717795</v>
      </c>
      <c r="AD23" s="237">
        <f t="shared" si="5"/>
        <v>162450.30476124288</v>
      </c>
      <c r="AE23" s="237">
        <f t="shared" si="5"/>
        <v>284603.05313063163</v>
      </c>
      <c r="AF23" s="237">
        <f t="shared" si="5"/>
        <v>428366.40946658992</v>
      </c>
      <c r="AG23" s="237">
        <f t="shared" si="5"/>
        <v>1829365.0631615911</v>
      </c>
      <c r="AH23" s="237">
        <f t="shared" si="5"/>
        <v>557517.6371222476</v>
      </c>
      <c r="AI23" s="237">
        <f t="shared" si="5"/>
        <v>623132.76388221676</v>
      </c>
      <c r="AJ23" s="237">
        <f t="shared" si="5"/>
        <v>770891.34973530588</v>
      </c>
      <c r="AK23" s="237">
        <f t="shared" si="5"/>
        <v>1389311.9608651013</v>
      </c>
      <c r="AL23" s="216">
        <f t="shared" si="5"/>
        <v>0</v>
      </c>
      <c r="AM23" s="216">
        <f t="shared" si="5"/>
        <v>0</v>
      </c>
      <c r="AN23" s="216">
        <f t="shared" si="5"/>
        <v>0</v>
      </c>
      <c r="AO23" s="216">
        <f t="shared" si="5"/>
        <v>0</v>
      </c>
      <c r="AP23" s="216">
        <f t="shared" si="5"/>
        <v>0</v>
      </c>
      <c r="AQ23" s="216">
        <f t="shared" si="5"/>
        <v>0</v>
      </c>
      <c r="AR23" s="216">
        <f t="shared" si="5"/>
        <v>0</v>
      </c>
      <c r="AS23" s="216">
        <f t="shared" si="5"/>
        <v>0</v>
      </c>
      <c r="AT23" s="216">
        <f t="shared" si="5"/>
        <v>0</v>
      </c>
      <c r="AU23" s="216">
        <f t="shared" si="5"/>
        <v>0</v>
      </c>
      <c r="AV23" s="216">
        <f t="shared" si="5"/>
        <v>0</v>
      </c>
      <c r="AW23" s="120">
        <f t="shared" si="5"/>
        <v>0</v>
      </c>
      <c r="AX23" s="120">
        <f t="shared" si="5"/>
        <v>0</v>
      </c>
      <c r="AY23" s="120">
        <f t="shared" si="5"/>
        <v>0</v>
      </c>
      <c r="AZ23" s="120">
        <f t="shared" si="5"/>
        <v>0</v>
      </c>
      <c r="BA23" s="120">
        <f t="shared" si="5"/>
        <v>0</v>
      </c>
      <c r="BB23" s="120">
        <f t="shared" si="5"/>
        <v>0</v>
      </c>
      <c r="BC23" s="120">
        <f t="shared" si="5"/>
        <v>0</v>
      </c>
      <c r="BD23" s="120">
        <f t="shared" si="5"/>
        <v>0</v>
      </c>
      <c r="BE23" s="120">
        <f t="shared" si="5"/>
        <v>0</v>
      </c>
      <c r="BF23" s="120">
        <f t="shared" si="5"/>
        <v>0</v>
      </c>
      <c r="BG23" s="120">
        <f t="shared" si="5"/>
        <v>0</v>
      </c>
      <c r="BH23" s="120">
        <f t="shared" si="5"/>
        <v>0</v>
      </c>
    </row>
    <row r="24" spans="2:62" x14ac:dyDescent="0.2">
      <c r="B24" s="142"/>
      <c r="C24" s="116"/>
      <c r="D24" s="116" t="s">
        <v>111</v>
      </c>
      <c r="E24" s="235">
        <f t="shared" ref="E24:AJ24" si="6">E16+E23</f>
        <v>389152176.81203073</v>
      </c>
      <c r="F24" s="235">
        <f t="shared" si="6"/>
        <v>105389690.95893778</v>
      </c>
      <c r="G24" s="235">
        <f t="shared" si="6"/>
        <v>13476698.750321316</v>
      </c>
      <c r="H24" s="235">
        <f t="shared" si="6"/>
        <v>22496422.945500124</v>
      </c>
      <c r="I24" s="235">
        <f t="shared" si="6"/>
        <v>121340.7031896488</v>
      </c>
      <c r="J24" s="235">
        <f t="shared" si="6"/>
        <v>124044.78076023015</v>
      </c>
      <c r="K24" s="235">
        <f t="shared" si="6"/>
        <v>126809.11869947189</v>
      </c>
      <c r="L24" s="235">
        <f t="shared" si="6"/>
        <v>129635.05990968963</v>
      </c>
      <c r="M24" s="235">
        <f t="shared" si="6"/>
        <v>132523.97721977707</v>
      </c>
      <c r="N24" s="235">
        <f t="shared" si="6"/>
        <v>218075.91416129281</v>
      </c>
      <c r="O24" s="235">
        <f t="shared" si="6"/>
        <v>12389246.902679643</v>
      </c>
      <c r="P24" s="235">
        <f t="shared" si="6"/>
        <v>425008.29379709758</v>
      </c>
      <c r="Q24" s="235">
        <f t="shared" si="6"/>
        <v>15704924.245615134</v>
      </c>
      <c r="R24" s="235">
        <f t="shared" si="6"/>
        <v>176125.11852834609</v>
      </c>
      <c r="S24" s="235">
        <f t="shared" si="6"/>
        <v>232664.11940056458</v>
      </c>
      <c r="T24" s="235">
        <f t="shared" si="6"/>
        <v>198448.9188828055</v>
      </c>
      <c r="U24" s="235">
        <f t="shared" si="6"/>
        <v>180565.4143412305</v>
      </c>
      <c r="V24" s="235">
        <f t="shared" si="6"/>
        <v>161600.37232782735</v>
      </c>
      <c r="W24" s="235">
        <f t="shared" si="6"/>
        <v>165201.63662515295</v>
      </c>
      <c r="X24" s="235">
        <f t="shared" si="6"/>
        <v>425869.4228459716</v>
      </c>
      <c r="Y24" s="235">
        <f t="shared" si="6"/>
        <v>19605884.243800282</v>
      </c>
      <c r="Z24" s="235">
        <f t="shared" si="6"/>
        <v>94381310.473493904</v>
      </c>
      <c r="AA24" s="235">
        <f t="shared" si="6"/>
        <v>22794574.979041331</v>
      </c>
      <c r="AB24" s="235">
        <f t="shared" si="6"/>
        <v>3283377.4795735236</v>
      </c>
      <c r="AC24" s="235">
        <f t="shared" si="6"/>
        <v>2701055.2553071841</v>
      </c>
      <c r="AD24" s="235">
        <f t="shared" si="6"/>
        <v>11235760.243913539</v>
      </c>
      <c r="AE24" s="235">
        <f t="shared" si="6"/>
        <v>34515936.156409055</v>
      </c>
      <c r="AF24" s="235">
        <f t="shared" si="6"/>
        <v>8811745.8000337519</v>
      </c>
      <c r="AG24" s="235">
        <f t="shared" si="6"/>
        <v>4483802.9974242318</v>
      </c>
      <c r="AH24" s="235">
        <f t="shared" si="6"/>
        <v>3473308.438433826</v>
      </c>
      <c r="AI24" s="235">
        <f t="shared" si="6"/>
        <v>1436200.2846075583</v>
      </c>
      <c r="AJ24" s="235">
        <f t="shared" si="6"/>
        <v>3940450.9075552868</v>
      </c>
      <c r="AK24" s="235">
        <f t="shared" ref="AK24:BH24" si="7">AK16+AK23</f>
        <v>6213872.8986941073</v>
      </c>
      <c r="AL24" s="214">
        <f t="shared" si="7"/>
        <v>0</v>
      </c>
      <c r="AM24" s="214">
        <f t="shared" si="7"/>
        <v>0</v>
      </c>
      <c r="AN24" s="214">
        <f t="shared" si="7"/>
        <v>0</v>
      </c>
      <c r="AO24" s="214">
        <f t="shared" si="7"/>
        <v>0</v>
      </c>
      <c r="AP24" s="214">
        <f t="shared" si="7"/>
        <v>0</v>
      </c>
      <c r="AQ24" s="214">
        <f t="shared" si="7"/>
        <v>0</v>
      </c>
      <c r="AR24" s="214">
        <f t="shared" si="7"/>
        <v>0</v>
      </c>
      <c r="AS24" s="214">
        <f t="shared" si="7"/>
        <v>0</v>
      </c>
      <c r="AT24" s="214">
        <f t="shared" si="7"/>
        <v>0</v>
      </c>
      <c r="AU24" s="214">
        <f t="shared" si="7"/>
        <v>0</v>
      </c>
      <c r="AV24" s="214">
        <f t="shared" si="7"/>
        <v>0</v>
      </c>
      <c r="AW24" s="121">
        <f t="shared" si="7"/>
        <v>0</v>
      </c>
      <c r="AX24" s="121">
        <f t="shared" si="7"/>
        <v>0</v>
      </c>
      <c r="AY24" s="121">
        <f t="shared" si="7"/>
        <v>0</v>
      </c>
      <c r="AZ24" s="121">
        <f t="shared" si="7"/>
        <v>0</v>
      </c>
      <c r="BA24" s="121">
        <f t="shared" si="7"/>
        <v>0</v>
      </c>
      <c r="BB24" s="121">
        <f t="shared" si="7"/>
        <v>0</v>
      </c>
      <c r="BC24" s="121">
        <f t="shared" si="7"/>
        <v>0</v>
      </c>
      <c r="BD24" s="121">
        <f t="shared" si="7"/>
        <v>0</v>
      </c>
      <c r="BE24" s="121">
        <f t="shared" si="7"/>
        <v>0</v>
      </c>
      <c r="BF24" s="121">
        <f t="shared" si="7"/>
        <v>0</v>
      </c>
      <c r="BG24" s="121">
        <f t="shared" si="7"/>
        <v>0</v>
      </c>
      <c r="BH24" s="121">
        <f t="shared" si="7"/>
        <v>0</v>
      </c>
    </row>
    <row r="25" spans="2:62" x14ac:dyDescent="0.2">
      <c r="B25" s="142"/>
      <c r="C25" s="116" t="s">
        <v>246</v>
      </c>
      <c r="D25" s="116"/>
      <c r="E25" s="235">
        <f t="shared" si="3"/>
        <v>0</v>
      </c>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38"/>
      <c r="AK25" s="238"/>
      <c r="AL25" s="223"/>
      <c r="AM25" s="223"/>
      <c r="AN25" s="223"/>
      <c r="AO25" s="223"/>
      <c r="AP25" s="223"/>
      <c r="AQ25" s="223"/>
      <c r="AR25" s="223"/>
      <c r="AS25" s="223"/>
      <c r="AT25" s="223"/>
      <c r="AU25" s="223"/>
      <c r="AV25" s="223"/>
      <c r="AW25" s="147"/>
      <c r="AX25" s="147"/>
      <c r="AY25" s="147"/>
      <c r="AZ25" s="147"/>
      <c r="BA25" s="147"/>
      <c r="BB25" s="147"/>
      <c r="BC25" s="147"/>
      <c r="BD25" s="147"/>
      <c r="BE25" s="147"/>
      <c r="BF25" s="147"/>
      <c r="BG25" s="147"/>
      <c r="BH25" s="147"/>
    </row>
    <row r="26" spans="2:62" x14ac:dyDescent="0.2">
      <c r="B26" s="142" t="s">
        <v>448</v>
      </c>
      <c r="C26" s="116"/>
      <c r="D26" s="129" t="s">
        <v>136</v>
      </c>
      <c r="E26" s="235">
        <f t="shared" si="3"/>
        <v>890590287.92822814</v>
      </c>
      <c r="F26" s="236">
        <v>0</v>
      </c>
      <c r="G26" s="236">
        <v>12433000</v>
      </c>
      <c r="H26" s="236">
        <v>18764000</v>
      </c>
      <c r="I26" s="236">
        <v>19268000</v>
      </c>
      <c r="J26" s="236">
        <v>20165000</v>
      </c>
      <c r="K26" s="236">
        <v>20974000</v>
      </c>
      <c r="L26" s="236">
        <v>22783000</v>
      </c>
      <c r="M26" s="236">
        <v>22692795.366657849</v>
      </c>
      <c r="N26" s="236">
        <v>11432551.386803854</v>
      </c>
      <c r="O26" s="236">
        <v>22650746.479795277</v>
      </c>
      <c r="P26" s="236">
        <v>22622790.480332907</v>
      </c>
      <c r="Q26" s="236">
        <v>22656661.335362673</v>
      </c>
      <c r="R26" s="236">
        <v>22566801.889628828</v>
      </c>
      <c r="S26" s="236">
        <v>22538845.890166458</v>
      </c>
      <c r="T26" s="236">
        <v>22510889.890704088</v>
      </c>
      <c r="U26" s="236">
        <v>22544454.168775968</v>
      </c>
      <c r="V26" s="236">
        <v>22454901.300000004</v>
      </c>
      <c r="W26" s="236">
        <v>24776363.09</v>
      </c>
      <c r="X26" s="236">
        <v>21172839.66</v>
      </c>
      <c r="Y26" s="236">
        <v>20844571.650000002</v>
      </c>
      <c r="Z26" s="236">
        <v>19946230.359999999</v>
      </c>
      <c r="AA26" s="236">
        <v>29064149.16</v>
      </c>
      <c r="AB26" s="236">
        <v>37609292.499999993</v>
      </c>
      <c r="AC26" s="236">
        <v>40734734.400000006</v>
      </c>
      <c r="AD26" s="236">
        <v>43973467.840000004</v>
      </c>
      <c r="AE26" s="236">
        <v>41755440.279999994</v>
      </c>
      <c r="AF26" s="236">
        <v>45954641.729999997</v>
      </c>
      <c r="AG26" s="236">
        <v>43993718.080000006</v>
      </c>
      <c r="AH26" s="236">
        <v>46003956.840000004</v>
      </c>
      <c r="AI26" s="236">
        <v>46517672.350000009</v>
      </c>
      <c r="AJ26" s="236">
        <v>47594637.950000003</v>
      </c>
      <c r="AK26" s="236">
        <v>51590133.850000001</v>
      </c>
      <c r="AL26" s="215"/>
      <c r="AM26" s="215"/>
      <c r="AN26" s="215"/>
      <c r="AO26" s="215"/>
      <c r="AP26" s="215"/>
      <c r="AQ26" s="215"/>
      <c r="AR26" s="215"/>
      <c r="AS26" s="215"/>
      <c r="AT26" s="215"/>
      <c r="AU26" s="215"/>
      <c r="AV26" s="215"/>
      <c r="AW26" s="119"/>
      <c r="AX26" s="119"/>
      <c r="AY26" s="119"/>
      <c r="AZ26" s="119"/>
      <c r="BA26" s="119"/>
      <c r="BB26" s="119"/>
      <c r="BC26" s="119"/>
      <c r="BD26" s="119"/>
      <c r="BE26" s="119"/>
      <c r="BF26" s="119"/>
      <c r="BG26" s="119"/>
      <c r="BH26" s="119"/>
    </row>
    <row r="27" spans="2:62" x14ac:dyDescent="0.2">
      <c r="B27" s="142" t="s">
        <v>448</v>
      </c>
      <c r="C27" s="116"/>
      <c r="D27" s="129" t="s">
        <v>137</v>
      </c>
      <c r="E27" s="235">
        <f t="shared" si="3"/>
        <v>-331903253.40820605</v>
      </c>
      <c r="F27" s="236">
        <v>0</v>
      </c>
      <c r="G27" s="236">
        <v>-2837000</v>
      </c>
      <c r="H27" s="236">
        <v>-3203000</v>
      </c>
      <c r="I27" s="236">
        <v>-3400000</v>
      </c>
      <c r="J27" s="236">
        <v>-3225000</v>
      </c>
      <c r="K27" s="236">
        <v>-3654000</v>
      </c>
      <c r="L27" s="236">
        <v>-3942000</v>
      </c>
      <c r="M27" s="236">
        <v>-4321928.4359576534</v>
      </c>
      <c r="N27" s="236">
        <v>-2278012.5100933774</v>
      </c>
      <c r="O27" s="236">
        <v>-4909582.4396309471</v>
      </c>
      <c r="P27" s="236">
        <v>-5300281.3673918797</v>
      </c>
      <c r="Q27" s="236">
        <v>-5707645.3626348255</v>
      </c>
      <c r="R27" s="236">
        <v>-6082749.6309350068</v>
      </c>
      <c r="S27" s="236">
        <v>-6473448.5586959412</v>
      </c>
      <c r="T27" s="236">
        <v>-6864147.4864568738</v>
      </c>
      <c r="U27" s="236">
        <v>-7275796.0464095864</v>
      </c>
      <c r="V27" s="236">
        <v>-7646615.7500000009</v>
      </c>
      <c r="W27" s="236">
        <v>-7970381.209999999</v>
      </c>
      <c r="X27" s="236">
        <v>-40117458.440000005</v>
      </c>
      <c r="Y27" s="236">
        <v>-11827406.689999996</v>
      </c>
      <c r="Z27" s="236">
        <v>-3780760.6700000013</v>
      </c>
      <c r="AA27" s="236">
        <v>-10359486.84</v>
      </c>
      <c r="AB27" s="236">
        <v>-15613907.819999998</v>
      </c>
      <c r="AC27" s="236">
        <v>-16794057.970000003</v>
      </c>
      <c r="AD27" s="236">
        <v>-17052583.480000004</v>
      </c>
      <c r="AE27" s="236">
        <v>-15727682.760000011</v>
      </c>
      <c r="AF27" s="236">
        <v>-16208910.070000006</v>
      </c>
      <c r="AG27" s="236">
        <v>-15943751.259999998</v>
      </c>
      <c r="AH27" s="236">
        <v>-15645330.869999997</v>
      </c>
      <c r="AI27" s="236">
        <v>-24401330.960000001</v>
      </c>
      <c r="AJ27" s="236">
        <v>-21730256.09</v>
      </c>
      <c r="AK27" s="236">
        <v>-21608740.690000001</v>
      </c>
      <c r="AL27" s="215"/>
      <c r="AM27" s="215"/>
      <c r="AN27" s="215"/>
      <c r="AO27" s="215"/>
      <c r="AP27" s="215"/>
      <c r="AQ27" s="215"/>
      <c r="AR27" s="215"/>
      <c r="AS27" s="215"/>
      <c r="AT27" s="215"/>
      <c r="AU27" s="215"/>
      <c r="AV27" s="215"/>
      <c r="AW27" s="119"/>
      <c r="AX27" s="119"/>
      <c r="AY27" s="119"/>
      <c r="AZ27" s="119"/>
      <c r="BA27" s="119"/>
      <c r="BB27" s="119"/>
      <c r="BC27" s="119"/>
      <c r="BD27" s="119"/>
      <c r="BE27" s="119"/>
      <c r="BF27" s="119"/>
      <c r="BG27" s="119"/>
      <c r="BH27" s="119"/>
      <c r="BJ27" s="203"/>
    </row>
    <row r="28" spans="2:62" x14ac:dyDescent="0.2">
      <c r="B28" s="142" t="s">
        <v>449</v>
      </c>
      <c r="C28" s="116"/>
      <c r="D28" s="129" t="s">
        <v>138</v>
      </c>
      <c r="E28" s="235">
        <f t="shared" si="3"/>
        <v>-5047815.3743643928</v>
      </c>
      <c r="F28" s="236">
        <v>0</v>
      </c>
      <c r="G28" s="236">
        <v>0</v>
      </c>
      <c r="H28" s="236">
        <v>0</v>
      </c>
      <c r="I28" s="236">
        <v>0</v>
      </c>
      <c r="J28" s="236">
        <v>0</v>
      </c>
      <c r="K28" s="236">
        <v>-610601.74229933263</v>
      </c>
      <c r="L28" s="236">
        <v>-1152841.3275163583</v>
      </c>
      <c r="M28" s="236">
        <v>-949893.01234945189</v>
      </c>
      <c r="N28" s="236">
        <v>-520762.80193830439</v>
      </c>
      <c r="O28" s="236">
        <v>-807637.62326035812</v>
      </c>
      <c r="P28" s="236">
        <v>-583953.60955472535</v>
      </c>
      <c r="Q28" s="236">
        <v>-422125.25744586141</v>
      </c>
      <c r="R28" s="236">
        <v>0</v>
      </c>
      <c r="S28" s="236">
        <v>0</v>
      </c>
      <c r="T28" s="236">
        <v>0</v>
      </c>
      <c r="U28" s="236">
        <v>0</v>
      </c>
      <c r="V28" s="236">
        <v>0</v>
      </c>
      <c r="W28" s="236">
        <v>0</v>
      </c>
      <c r="X28" s="236">
        <v>0</v>
      </c>
      <c r="Y28" s="236">
        <v>0</v>
      </c>
      <c r="Z28" s="236">
        <v>0</v>
      </c>
      <c r="AA28" s="236">
        <v>0</v>
      </c>
      <c r="AB28" s="236">
        <v>0</v>
      </c>
      <c r="AC28" s="236">
        <v>0</v>
      </c>
      <c r="AD28" s="236">
        <v>0</v>
      </c>
      <c r="AE28" s="236">
        <v>0</v>
      </c>
      <c r="AF28" s="236">
        <v>0</v>
      </c>
      <c r="AG28" s="236">
        <v>0</v>
      </c>
      <c r="AH28" s="236">
        <v>0</v>
      </c>
      <c r="AI28" s="236">
        <v>0</v>
      </c>
      <c r="AJ28" s="236">
        <v>0</v>
      </c>
      <c r="AK28" s="236">
        <v>0</v>
      </c>
      <c r="AL28" s="215"/>
      <c r="AM28" s="215"/>
      <c r="AN28" s="215"/>
      <c r="AO28" s="215"/>
      <c r="AP28" s="215"/>
      <c r="AQ28" s="215"/>
      <c r="AR28" s="215"/>
      <c r="AS28" s="215"/>
      <c r="AT28" s="215"/>
      <c r="AU28" s="215"/>
      <c r="AV28" s="215"/>
      <c r="AW28" s="119"/>
      <c r="AX28" s="119"/>
      <c r="AY28" s="119"/>
      <c r="AZ28" s="119"/>
      <c r="BA28" s="119"/>
      <c r="BB28" s="119"/>
      <c r="BC28" s="119"/>
      <c r="BD28" s="119"/>
      <c r="BE28" s="119"/>
      <c r="BF28" s="119"/>
      <c r="BG28" s="119"/>
      <c r="BH28" s="119"/>
    </row>
    <row r="29" spans="2:62" ht="25.5" x14ac:dyDescent="0.2">
      <c r="B29" s="142"/>
      <c r="C29" s="116"/>
      <c r="D29" s="102" t="s">
        <v>372</v>
      </c>
      <c r="E29" s="235">
        <f t="shared" si="3"/>
        <v>0</v>
      </c>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215"/>
      <c r="AM29" s="215"/>
      <c r="AN29" s="215"/>
      <c r="AO29" s="215"/>
      <c r="AP29" s="215"/>
      <c r="AQ29" s="215"/>
      <c r="AR29" s="215"/>
      <c r="AS29" s="215"/>
      <c r="AT29" s="215"/>
      <c r="AU29" s="215"/>
      <c r="AV29" s="215"/>
      <c r="AW29" s="119"/>
      <c r="AX29" s="119"/>
      <c r="AY29" s="119"/>
      <c r="AZ29" s="119"/>
      <c r="BA29" s="119"/>
      <c r="BB29" s="119"/>
      <c r="BC29" s="119"/>
      <c r="BD29" s="119"/>
      <c r="BE29" s="119"/>
      <c r="BF29" s="119"/>
      <c r="BG29" s="119"/>
      <c r="BH29" s="119"/>
    </row>
    <row r="30" spans="2:62" x14ac:dyDescent="0.2">
      <c r="B30" s="142" t="s">
        <v>450</v>
      </c>
      <c r="C30" s="116"/>
      <c r="D30" s="129" t="s">
        <v>204</v>
      </c>
      <c r="E30" s="235">
        <f t="shared" si="3"/>
        <v>-1320348995.063586</v>
      </c>
      <c r="F30" s="236">
        <v>0</v>
      </c>
      <c r="G30" s="236">
        <v>-17669668.70604701</v>
      </c>
      <c r="H30" s="236">
        <v>-20051071.039477888</v>
      </c>
      <c r="I30" s="236">
        <v>-23646652.183452759</v>
      </c>
      <c r="J30" s="236">
        <v>-24080153.278101049</v>
      </c>
      <c r="K30" s="236">
        <v>-26050163.021154981</v>
      </c>
      <c r="L30" s="236">
        <v>-26596468.012214649</v>
      </c>
      <c r="M30" s="236">
        <v>-25218122.62703044</v>
      </c>
      <c r="N30" s="236">
        <v>-12246156.907307604</v>
      </c>
      <c r="O30" s="236">
        <v>-24510004.111404616</v>
      </c>
      <c r="P30" s="236">
        <v>-26210696.016134445</v>
      </c>
      <c r="Q30" s="236">
        <v>-26727419.686633237</v>
      </c>
      <c r="R30" s="236">
        <v>-28839384.356500503</v>
      </c>
      <c r="S30" s="236">
        <v>-30070445.8489656</v>
      </c>
      <c r="T30" s="236">
        <v>-30418969.880939618</v>
      </c>
      <c r="U30" s="236">
        <v>-31668373.197400577</v>
      </c>
      <c r="V30" s="236">
        <v>-32794985.610349178</v>
      </c>
      <c r="W30" s="236">
        <v>-32280088.373448651</v>
      </c>
      <c r="X30" s="236">
        <v>-33088035.614539068</v>
      </c>
      <c r="Y30" s="236">
        <v>-39094709.876388624</v>
      </c>
      <c r="Z30" s="236">
        <v>-43520245.445759624</v>
      </c>
      <c r="AA30" s="236">
        <v>-55288325.429008581</v>
      </c>
      <c r="AB30" s="236">
        <v>-60917155.728996851</v>
      </c>
      <c r="AC30" s="236">
        <v>-63907161.930215873</v>
      </c>
      <c r="AD30" s="236">
        <v>-67296704.644956291</v>
      </c>
      <c r="AE30" s="236">
        <v>-69080248.078232527</v>
      </c>
      <c r="AF30" s="236">
        <v>-73047865.359437987</v>
      </c>
      <c r="AG30" s="236">
        <v>-75381377.509305134</v>
      </c>
      <c r="AH30" s="236">
        <v>-73854033.869399801</v>
      </c>
      <c r="AI30" s="236">
        <v>-75893776.98083213</v>
      </c>
      <c r="AJ30" s="236">
        <v>-75668062.14102301</v>
      </c>
      <c r="AK30" s="236">
        <v>-75232469.598927811</v>
      </c>
      <c r="AL30" s="215"/>
      <c r="AM30" s="215"/>
      <c r="AN30" s="215"/>
      <c r="AO30" s="215"/>
      <c r="AP30" s="215"/>
      <c r="AQ30" s="215"/>
      <c r="AR30" s="215"/>
      <c r="AS30" s="215"/>
      <c r="AT30" s="215"/>
      <c r="AU30" s="215"/>
      <c r="AV30" s="215"/>
      <c r="AW30" s="119"/>
      <c r="AX30" s="119"/>
      <c r="AY30" s="119"/>
      <c r="AZ30" s="119"/>
      <c r="BA30" s="119"/>
      <c r="BB30" s="119"/>
      <c r="BC30" s="119"/>
      <c r="BD30" s="119"/>
      <c r="BE30" s="119"/>
      <c r="BF30" s="119"/>
      <c r="BG30" s="119"/>
      <c r="BH30" s="119"/>
    </row>
    <row r="31" spans="2:62" x14ac:dyDescent="0.2">
      <c r="B31" s="142"/>
      <c r="C31" s="116"/>
      <c r="D31" s="116" t="s">
        <v>205</v>
      </c>
      <c r="E31" s="235">
        <f t="shared" si="3"/>
        <v>-766709775.9179287</v>
      </c>
      <c r="F31" s="237">
        <f>SUM(F25:F30)</f>
        <v>0</v>
      </c>
      <c r="G31" s="237">
        <f t="shared" ref="G31:AK31" si="8">SUM(G25:G30)</f>
        <v>-8073668.7060470097</v>
      </c>
      <c r="H31" s="237">
        <f t="shared" si="8"/>
        <v>-4490071.0394778885</v>
      </c>
      <c r="I31" s="237">
        <f t="shared" si="8"/>
        <v>-7778652.1834527589</v>
      </c>
      <c r="J31" s="237">
        <f t="shared" si="8"/>
        <v>-7140153.2781010494</v>
      </c>
      <c r="K31" s="237">
        <f t="shared" si="8"/>
        <v>-9340764.7634543143</v>
      </c>
      <c r="L31" s="237">
        <f t="shared" si="8"/>
        <v>-8908309.3397310078</v>
      </c>
      <c r="M31" s="237">
        <f t="shared" si="8"/>
        <v>-7797148.7086796947</v>
      </c>
      <c r="N31" s="237">
        <f t="shared" si="8"/>
        <v>-3612380.8325354327</v>
      </c>
      <c r="O31" s="237">
        <f t="shared" si="8"/>
        <v>-7576477.6945006438</v>
      </c>
      <c r="P31" s="237">
        <f t="shared" si="8"/>
        <v>-9472140.5127481427</v>
      </c>
      <c r="Q31" s="237">
        <f t="shared" si="8"/>
        <v>-10200528.971351251</v>
      </c>
      <c r="R31" s="237">
        <f t="shared" si="8"/>
        <v>-12355332.097806681</v>
      </c>
      <c r="S31" s="237">
        <f t="shared" si="8"/>
        <v>-14005048.517495085</v>
      </c>
      <c r="T31" s="237">
        <f t="shared" si="8"/>
        <v>-14772227.476692405</v>
      </c>
      <c r="U31" s="237">
        <f t="shared" si="8"/>
        <v>-16399715.075034196</v>
      </c>
      <c r="V31" s="237">
        <f t="shared" si="8"/>
        <v>-17986700.060349174</v>
      </c>
      <c r="W31" s="237">
        <f t="shared" si="8"/>
        <v>-15474106.493448649</v>
      </c>
      <c r="X31" s="237">
        <f t="shared" si="8"/>
        <v>-52032654.394539073</v>
      </c>
      <c r="Y31" s="237">
        <f t="shared" si="8"/>
        <v>-30077544.916388616</v>
      </c>
      <c r="Z31" s="237">
        <f t="shared" si="8"/>
        <v>-27354775.755759627</v>
      </c>
      <c r="AA31" s="237">
        <f t="shared" si="8"/>
        <v>-36583663.10900858</v>
      </c>
      <c r="AB31" s="237">
        <f t="shared" si="8"/>
        <v>-38921771.048996858</v>
      </c>
      <c r="AC31" s="237">
        <f t="shared" si="8"/>
        <v>-39966485.500215873</v>
      </c>
      <c r="AD31" s="237">
        <f t="shared" si="8"/>
        <v>-40375820.284956291</v>
      </c>
      <c r="AE31" s="237">
        <f t="shared" si="8"/>
        <v>-43052490.558232546</v>
      </c>
      <c r="AF31" s="237">
        <f t="shared" si="8"/>
        <v>-43302133.699437998</v>
      </c>
      <c r="AG31" s="237">
        <f t="shared" si="8"/>
        <v>-47331410.689305127</v>
      </c>
      <c r="AH31" s="237">
        <f t="shared" si="8"/>
        <v>-43495407.899399795</v>
      </c>
      <c r="AI31" s="237">
        <f t="shared" si="8"/>
        <v>-53777435.590832122</v>
      </c>
      <c r="AJ31" s="237">
        <f t="shared" si="8"/>
        <v>-49803680.281023011</v>
      </c>
      <c r="AK31" s="237">
        <f t="shared" si="8"/>
        <v>-45251076.438927814</v>
      </c>
      <c r="AL31" s="216">
        <f t="shared" ref="AL31:BH31" si="9">SUM(AL25:AL30)</f>
        <v>0</v>
      </c>
      <c r="AM31" s="216">
        <f t="shared" si="9"/>
        <v>0</v>
      </c>
      <c r="AN31" s="216">
        <f t="shared" si="9"/>
        <v>0</v>
      </c>
      <c r="AO31" s="216">
        <f t="shared" si="9"/>
        <v>0</v>
      </c>
      <c r="AP31" s="216">
        <f t="shared" si="9"/>
        <v>0</v>
      </c>
      <c r="AQ31" s="216">
        <f t="shared" si="9"/>
        <v>0</v>
      </c>
      <c r="AR31" s="216">
        <f t="shared" si="9"/>
        <v>0</v>
      </c>
      <c r="AS31" s="216">
        <f t="shared" si="9"/>
        <v>0</v>
      </c>
      <c r="AT31" s="216">
        <f t="shared" si="9"/>
        <v>0</v>
      </c>
      <c r="AU31" s="216">
        <f t="shared" si="9"/>
        <v>0</v>
      </c>
      <c r="AV31" s="216">
        <f t="shared" si="9"/>
        <v>0</v>
      </c>
      <c r="AW31" s="120">
        <f t="shared" si="9"/>
        <v>0</v>
      </c>
      <c r="AX31" s="120">
        <f t="shared" si="9"/>
        <v>0</v>
      </c>
      <c r="AY31" s="120">
        <f t="shared" si="9"/>
        <v>0</v>
      </c>
      <c r="AZ31" s="120">
        <f t="shared" si="9"/>
        <v>0</v>
      </c>
      <c r="BA31" s="120">
        <f t="shared" si="9"/>
        <v>0</v>
      </c>
      <c r="BB31" s="120">
        <f t="shared" si="9"/>
        <v>0</v>
      </c>
      <c r="BC31" s="120">
        <f t="shared" si="9"/>
        <v>0</v>
      </c>
      <c r="BD31" s="120">
        <f t="shared" si="9"/>
        <v>0</v>
      </c>
      <c r="BE31" s="120">
        <f t="shared" si="9"/>
        <v>0</v>
      </c>
      <c r="BF31" s="120">
        <f t="shared" si="9"/>
        <v>0</v>
      </c>
      <c r="BG31" s="120">
        <f t="shared" si="9"/>
        <v>0</v>
      </c>
      <c r="BH31" s="120">
        <f t="shared" si="9"/>
        <v>0</v>
      </c>
    </row>
    <row r="32" spans="2:62" ht="36" customHeight="1" x14ac:dyDescent="0.2">
      <c r="B32" s="105"/>
      <c r="C32" s="104"/>
      <c r="D32" s="185" t="s">
        <v>247</v>
      </c>
      <c r="E32" s="235">
        <f t="shared" si="3"/>
        <v>1155861952.7299595</v>
      </c>
      <c r="F32" s="237">
        <f t="shared" ref="F32:AK32" si="10">F16+F23-F31</f>
        <v>105389690.95893778</v>
      </c>
      <c r="G32" s="237">
        <f t="shared" si="10"/>
        <v>21550367.456368327</v>
      </c>
      <c r="H32" s="237">
        <f t="shared" si="10"/>
        <v>26986493.984978013</v>
      </c>
      <c r="I32" s="237">
        <f t="shared" si="10"/>
        <v>7899992.8866424076</v>
      </c>
      <c r="J32" s="237">
        <f t="shared" si="10"/>
        <v>7264198.0588612799</v>
      </c>
      <c r="K32" s="237">
        <f t="shared" si="10"/>
        <v>9467573.8821537867</v>
      </c>
      <c r="L32" s="237">
        <f t="shared" si="10"/>
        <v>9037944.399640698</v>
      </c>
      <c r="M32" s="237">
        <f t="shared" si="10"/>
        <v>7929672.6858994719</v>
      </c>
      <c r="N32" s="237">
        <f t="shared" si="10"/>
        <v>3830456.7466967255</v>
      </c>
      <c r="O32" s="237">
        <f t="shared" si="10"/>
        <v>19965724.597180285</v>
      </c>
      <c r="P32" s="237">
        <f t="shared" si="10"/>
        <v>9897148.8065452408</v>
      </c>
      <c r="Q32" s="237">
        <f t="shared" si="10"/>
        <v>25905453.216966383</v>
      </c>
      <c r="R32" s="237">
        <f t="shared" si="10"/>
        <v>12531457.216335027</v>
      </c>
      <c r="S32" s="237">
        <f t="shared" si="10"/>
        <v>14237712.636895649</v>
      </c>
      <c r="T32" s="237">
        <f t="shared" si="10"/>
        <v>14970676.39557521</v>
      </c>
      <c r="U32" s="237">
        <f t="shared" si="10"/>
        <v>16580280.489375426</v>
      </c>
      <c r="V32" s="237">
        <f t="shared" si="10"/>
        <v>18148300.432677001</v>
      </c>
      <c r="W32" s="237">
        <f t="shared" si="10"/>
        <v>15639308.130073801</v>
      </c>
      <c r="X32" s="237">
        <f t="shared" si="10"/>
        <v>52458523.817385048</v>
      </c>
      <c r="Y32" s="237">
        <f t="shared" si="10"/>
        <v>49683429.160188898</v>
      </c>
      <c r="Z32" s="237">
        <f t="shared" si="10"/>
        <v>121736086.22925353</v>
      </c>
      <c r="AA32" s="237">
        <f t="shared" si="10"/>
        <v>59378238.088049911</v>
      </c>
      <c r="AB32" s="237">
        <f t="shared" si="10"/>
        <v>42205148.528570384</v>
      </c>
      <c r="AC32" s="237">
        <f t="shared" si="10"/>
        <v>42667540.755523056</v>
      </c>
      <c r="AD32" s="237">
        <f t="shared" si="10"/>
        <v>51611580.52886983</v>
      </c>
      <c r="AE32" s="237">
        <f t="shared" si="10"/>
        <v>77568426.714641601</v>
      </c>
      <c r="AF32" s="237">
        <f t="shared" si="10"/>
        <v>52113879.499471754</v>
      </c>
      <c r="AG32" s="237">
        <f t="shared" si="10"/>
        <v>51815213.686729357</v>
      </c>
      <c r="AH32" s="237">
        <f t="shared" si="10"/>
        <v>46968716.337833621</v>
      </c>
      <c r="AI32" s="237">
        <f t="shared" si="10"/>
        <v>55213635.875439681</v>
      </c>
      <c r="AJ32" s="237">
        <f t="shared" si="10"/>
        <v>53744131.1885783</v>
      </c>
      <c r="AK32" s="237">
        <f t="shared" si="10"/>
        <v>51464949.33762192</v>
      </c>
      <c r="AL32" s="216">
        <f t="shared" ref="AL32:BH32" si="11">AL16+AL23-AL31</f>
        <v>0</v>
      </c>
      <c r="AM32" s="216">
        <f t="shared" si="11"/>
        <v>0</v>
      </c>
      <c r="AN32" s="216">
        <f t="shared" si="11"/>
        <v>0</v>
      </c>
      <c r="AO32" s="216">
        <f t="shared" si="11"/>
        <v>0</v>
      </c>
      <c r="AP32" s="216">
        <f t="shared" si="11"/>
        <v>0</v>
      </c>
      <c r="AQ32" s="216">
        <f t="shared" si="11"/>
        <v>0</v>
      </c>
      <c r="AR32" s="216">
        <f t="shared" si="11"/>
        <v>0</v>
      </c>
      <c r="AS32" s="216">
        <f t="shared" si="11"/>
        <v>0</v>
      </c>
      <c r="AT32" s="216">
        <f t="shared" si="11"/>
        <v>0</v>
      </c>
      <c r="AU32" s="216">
        <f t="shared" si="11"/>
        <v>0</v>
      </c>
      <c r="AV32" s="216">
        <f t="shared" si="11"/>
        <v>0</v>
      </c>
      <c r="AW32" s="120">
        <f t="shared" si="11"/>
        <v>0</v>
      </c>
      <c r="AX32" s="120">
        <f t="shared" si="11"/>
        <v>0</v>
      </c>
      <c r="AY32" s="120">
        <f t="shared" si="11"/>
        <v>0</v>
      </c>
      <c r="AZ32" s="120">
        <f t="shared" si="11"/>
        <v>0</v>
      </c>
      <c r="BA32" s="120">
        <f t="shared" si="11"/>
        <v>0</v>
      </c>
      <c r="BB32" s="120">
        <f t="shared" si="11"/>
        <v>0</v>
      </c>
      <c r="BC32" s="120">
        <f t="shared" si="11"/>
        <v>0</v>
      </c>
      <c r="BD32" s="120">
        <f t="shared" si="11"/>
        <v>0</v>
      </c>
      <c r="BE32" s="120">
        <f t="shared" si="11"/>
        <v>0</v>
      </c>
      <c r="BF32" s="120">
        <f t="shared" si="11"/>
        <v>0</v>
      </c>
      <c r="BG32" s="120">
        <f t="shared" si="11"/>
        <v>0</v>
      </c>
      <c r="BH32" s="120">
        <f t="shared" si="11"/>
        <v>0</v>
      </c>
    </row>
    <row r="33" spans="2:48" ht="29.25" customHeight="1" x14ac:dyDescent="0.2">
      <c r="D33" s="207"/>
      <c r="E33" s="224"/>
      <c r="F33" s="224"/>
      <c r="G33" s="224"/>
      <c r="H33" s="224"/>
      <c r="I33" s="224"/>
      <c r="J33" s="224"/>
      <c r="K33" s="224"/>
      <c r="L33" s="224"/>
      <c r="M33" s="224"/>
      <c r="N33" s="224"/>
      <c r="O33" s="224"/>
      <c r="P33" s="224"/>
      <c r="Q33" s="224"/>
      <c r="R33" s="224"/>
      <c r="S33" s="224"/>
      <c r="T33" s="224"/>
      <c r="U33" s="224"/>
      <c r="V33" s="224"/>
      <c r="W33" s="224"/>
      <c r="X33" s="224"/>
      <c r="Y33" s="224"/>
      <c r="Z33" s="224"/>
      <c r="AA33" s="224"/>
      <c r="AB33" s="224"/>
      <c r="AC33" s="224"/>
      <c r="AD33" s="224"/>
      <c r="AE33" s="224"/>
      <c r="AF33" s="224"/>
      <c r="AG33" s="224"/>
      <c r="AH33" s="224"/>
      <c r="AI33" s="224"/>
      <c r="AJ33" s="224"/>
      <c r="AK33" s="224"/>
      <c r="AL33" s="224"/>
      <c r="AM33" s="224"/>
      <c r="AN33" s="224"/>
      <c r="AO33" s="224"/>
      <c r="AP33" s="224"/>
      <c r="AQ33" s="224"/>
      <c r="AR33" s="224"/>
      <c r="AS33" s="224"/>
      <c r="AT33" s="224"/>
      <c r="AU33" s="224"/>
      <c r="AV33" s="224"/>
    </row>
    <row r="34" spans="2:48" ht="15.75" x14ac:dyDescent="0.25">
      <c r="B34" s="65" t="s">
        <v>265</v>
      </c>
      <c r="C34" s="43"/>
    </row>
    <row r="35" spans="2:48" x14ac:dyDescent="0.2">
      <c r="B35" s="45"/>
      <c r="C35" s="48"/>
    </row>
    <row r="36" spans="2:48" x14ac:dyDescent="0.2">
      <c r="B36" s="110" t="s">
        <v>160</v>
      </c>
      <c r="C36" s="232">
        <v>32689</v>
      </c>
    </row>
    <row r="37" spans="2:48" ht="25.5" x14ac:dyDescent="0.2">
      <c r="B37" s="110" t="s">
        <v>206</v>
      </c>
      <c r="C37" s="231">
        <v>10317667.630556513</v>
      </c>
    </row>
    <row r="41" spans="2:48" x14ac:dyDescent="0.2">
      <c r="C41" s="204"/>
    </row>
    <row r="42" spans="2:48" x14ac:dyDescent="0.2">
      <c r="C42" s="204"/>
    </row>
    <row r="43" spans="2:48" x14ac:dyDescent="0.2">
      <c r="C43" s="203"/>
    </row>
  </sheetData>
  <mergeCells count="1">
    <mergeCell ref="F7:BH7"/>
  </mergeCells>
  <pageMargins left="0.75" right="0.75" top="1" bottom="1" header="0.5" footer="0.5"/>
  <pageSetup paperSize="9" scale="30" orientation="landscape" r:id="rId1"/>
  <headerFooter alignWithMargins="0"/>
  <customProperties>
    <customPr name="_pios_id" r:id="rId2"/>
    <customPr name="EpmWorksheetKeyString_GUID" r:id="rId3"/>
  </customProperties>
  <drawing r:id="rId4"/>
  <legacyDrawing r:id="rId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B1:E36"/>
  <sheetViews>
    <sheetView workbookViewId="0"/>
  </sheetViews>
  <sheetFormatPr defaultRowHeight="12.75" x14ac:dyDescent="0.2"/>
  <cols>
    <col min="1" max="1" width="12.140625" style="85" customWidth="1"/>
    <col min="2" max="2" width="21" style="85" customWidth="1"/>
    <col min="3" max="5" width="42.28515625" style="85" customWidth="1"/>
    <col min="6" max="6" width="9.42578125" style="85" customWidth="1"/>
    <col min="7" max="7" width="25.140625" style="85" customWidth="1"/>
    <col min="8" max="16384" width="9.140625" style="85"/>
  </cols>
  <sheetData>
    <row r="1" spans="2:5" ht="20.25" x14ac:dyDescent="0.3">
      <c r="B1" s="302" t="s">
        <v>240</v>
      </c>
      <c r="C1" s="302"/>
      <c r="D1" s="42"/>
      <c r="E1" s="42"/>
    </row>
    <row r="2" spans="2:5" ht="20.25" x14ac:dyDescent="0.3">
      <c r="B2" s="162" t="str">
        <f>Tradingname</f>
        <v>Queensland Gas Pipeline</v>
      </c>
      <c r="C2" s="163"/>
      <c r="D2" s="86"/>
      <c r="E2" s="86"/>
    </row>
    <row r="3" spans="2:5" ht="15.75" customHeight="1" x14ac:dyDescent="0.45">
      <c r="B3" s="164" t="s">
        <v>221</v>
      </c>
      <c r="C3" s="165">
        <f>Yearending</f>
        <v>44196</v>
      </c>
      <c r="E3" s="123"/>
    </row>
    <row r="4" spans="2:5" ht="20.25" x14ac:dyDescent="0.3">
      <c r="B4" s="41"/>
    </row>
    <row r="5" spans="2:5" ht="15.75" x14ac:dyDescent="0.25">
      <c r="B5" s="89" t="s">
        <v>269</v>
      </c>
      <c r="C5" s="87"/>
      <c r="D5" s="87"/>
      <c r="E5" s="87"/>
    </row>
    <row r="6" spans="2:5" ht="15.75" x14ac:dyDescent="0.25">
      <c r="B6" s="89"/>
      <c r="C6" s="87"/>
      <c r="D6" s="87"/>
      <c r="E6" s="87"/>
    </row>
    <row r="7" spans="2:5" ht="25.5" x14ac:dyDescent="0.2">
      <c r="B7" s="90" t="s">
        <v>266</v>
      </c>
      <c r="C7" s="90" t="s">
        <v>212</v>
      </c>
      <c r="D7" s="90" t="s">
        <v>213</v>
      </c>
      <c r="E7" s="90" t="s">
        <v>252</v>
      </c>
    </row>
    <row r="8" spans="2:5" x14ac:dyDescent="0.2">
      <c r="B8" s="94" t="s">
        <v>398</v>
      </c>
      <c r="C8" s="94" t="s">
        <v>399</v>
      </c>
      <c r="D8" s="94" t="s">
        <v>400</v>
      </c>
      <c r="E8" s="233">
        <v>9282516.6864046045</v>
      </c>
    </row>
    <row r="9" spans="2:5" x14ac:dyDescent="0.2">
      <c r="B9" s="94" t="s">
        <v>398</v>
      </c>
      <c r="C9" s="94" t="s">
        <v>401</v>
      </c>
      <c r="D9" s="94" t="s">
        <v>400</v>
      </c>
      <c r="E9" s="233">
        <v>2968233.831170667</v>
      </c>
    </row>
    <row r="10" spans="2:5" x14ac:dyDescent="0.2">
      <c r="B10" s="94" t="s">
        <v>398</v>
      </c>
      <c r="C10" s="94" t="s">
        <v>402</v>
      </c>
      <c r="D10" s="94" t="s">
        <v>403</v>
      </c>
      <c r="E10" s="233">
        <v>15087454.829148302</v>
      </c>
    </row>
    <row r="11" spans="2:5" x14ac:dyDescent="0.2">
      <c r="B11" s="94" t="s">
        <v>398</v>
      </c>
      <c r="C11" s="94" t="s">
        <v>401</v>
      </c>
      <c r="D11" s="94" t="s">
        <v>403</v>
      </c>
      <c r="E11" s="233">
        <v>471347.54744182155</v>
      </c>
    </row>
    <row r="12" spans="2:5" x14ac:dyDescent="0.2">
      <c r="B12" s="94" t="s">
        <v>398</v>
      </c>
      <c r="C12" s="94" t="s">
        <v>404</v>
      </c>
      <c r="D12" s="94" t="s">
        <v>405</v>
      </c>
      <c r="E12" s="233">
        <v>8243356.9646511301</v>
      </c>
    </row>
    <row r="13" spans="2:5" x14ac:dyDescent="0.2">
      <c r="B13" s="94" t="s">
        <v>398</v>
      </c>
      <c r="C13" s="94" t="s">
        <v>406</v>
      </c>
      <c r="D13" s="94" t="s">
        <v>405</v>
      </c>
      <c r="E13" s="233">
        <v>8173047.5567117436</v>
      </c>
    </row>
    <row r="14" spans="2:5" x14ac:dyDescent="0.2">
      <c r="B14" s="94" t="s">
        <v>398</v>
      </c>
      <c r="C14" s="94" t="s">
        <v>407</v>
      </c>
      <c r="D14" s="94" t="s">
        <v>405</v>
      </c>
      <c r="E14" s="233">
        <v>2316523.6329005007</v>
      </c>
    </row>
    <row r="15" spans="2:5" x14ac:dyDescent="0.2">
      <c r="B15" s="94" t="s">
        <v>398</v>
      </c>
      <c r="C15" s="94" t="s">
        <v>401</v>
      </c>
      <c r="D15" s="94" t="s">
        <v>405</v>
      </c>
      <c r="E15" s="233">
        <v>700309.37332821637</v>
      </c>
    </row>
    <row r="16" spans="2:5" x14ac:dyDescent="0.2">
      <c r="B16" s="94" t="s">
        <v>398</v>
      </c>
      <c r="C16" s="94" t="s">
        <v>407</v>
      </c>
      <c r="D16" s="94" t="s">
        <v>408</v>
      </c>
      <c r="E16" s="233">
        <v>48842875.805178918</v>
      </c>
    </row>
    <row r="17" spans="2:5" x14ac:dyDescent="0.2">
      <c r="B17" s="94" t="s">
        <v>398</v>
      </c>
      <c r="C17" s="94" t="s">
        <v>404</v>
      </c>
      <c r="D17" s="94" t="s">
        <v>408</v>
      </c>
      <c r="E17" s="233">
        <v>22492814.340649262</v>
      </c>
    </row>
    <row r="18" spans="2:5" x14ac:dyDescent="0.2">
      <c r="B18" s="94" t="s">
        <v>398</v>
      </c>
      <c r="C18" s="94" t="s">
        <v>406</v>
      </c>
      <c r="D18" s="94" t="s">
        <v>408</v>
      </c>
      <c r="E18" s="233">
        <v>21392577.787703473</v>
      </c>
    </row>
    <row r="19" spans="2:5" x14ac:dyDescent="0.2">
      <c r="B19" s="94" t="s">
        <v>398</v>
      </c>
      <c r="C19" s="94" t="s">
        <v>401</v>
      </c>
      <c r="D19" s="94" t="s">
        <v>408</v>
      </c>
      <c r="E19" s="233">
        <v>457303.75258482993</v>
      </c>
    </row>
    <row r="20" spans="2:5" x14ac:dyDescent="0.2">
      <c r="B20" s="94" t="s">
        <v>398</v>
      </c>
      <c r="C20" s="94" t="s">
        <v>407</v>
      </c>
      <c r="D20" s="94" t="s">
        <v>409</v>
      </c>
      <c r="E20" s="233">
        <v>7200250.3006364843</v>
      </c>
    </row>
    <row r="21" spans="2:5" x14ac:dyDescent="0.2">
      <c r="B21" s="94" t="s">
        <v>398</v>
      </c>
      <c r="C21" s="94" t="s">
        <v>410</v>
      </c>
      <c r="D21" s="94" t="s">
        <v>409</v>
      </c>
      <c r="E21" s="233">
        <v>1841675.0508396954</v>
      </c>
    </row>
    <row r="22" spans="2:5" x14ac:dyDescent="0.2">
      <c r="B22" s="94" t="s">
        <v>398</v>
      </c>
      <c r="C22" s="94" t="s">
        <v>404</v>
      </c>
      <c r="D22" s="94" t="s">
        <v>409</v>
      </c>
      <c r="E22" s="233">
        <v>5295929.5344423233</v>
      </c>
    </row>
    <row r="23" spans="2:5" x14ac:dyDescent="0.2">
      <c r="B23" s="94" t="s">
        <v>398</v>
      </c>
      <c r="C23" s="94" t="s">
        <v>406</v>
      </c>
      <c r="D23" s="94" t="s">
        <v>409</v>
      </c>
      <c r="E23" s="233">
        <v>1969815.2411197016</v>
      </c>
    </row>
    <row r="24" spans="2:5" x14ac:dyDescent="0.2">
      <c r="B24" s="94" t="s">
        <v>398</v>
      </c>
      <c r="C24" s="94" t="s">
        <v>401</v>
      </c>
      <c r="D24" s="94" t="s">
        <v>409</v>
      </c>
      <c r="E24" s="233">
        <v>6306477.5316293202</v>
      </c>
    </row>
    <row r="25" spans="2:5" x14ac:dyDescent="0.2">
      <c r="B25" s="94" t="s">
        <v>398</v>
      </c>
      <c r="C25" s="94" t="s">
        <v>411</v>
      </c>
      <c r="D25" s="94" t="s">
        <v>412</v>
      </c>
      <c r="E25" s="233">
        <v>1451151.981289105</v>
      </c>
    </row>
    <row r="26" spans="2:5" x14ac:dyDescent="0.2">
      <c r="B26" s="94" t="s">
        <v>398</v>
      </c>
      <c r="C26" s="94" t="s">
        <v>413</v>
      </c>
      <c r="D26" s="94" t="s">
        <v>412</v>
      </c>
      <c r="E26" s="233">
        <v>936276.45830204024</v>
      </c>
    </row>
    <row r="27" spans="2:5" x14ac:dyDescent="0.2">
      <c r="B27" s="94" t="s">
        <v>398</v>
      </c>
      <c r="C27" s="94" t="s">
        <v>414</v>
      </c>
      <c r="D27" s="94" t="s">
        <v>412</v>
      </c>
      <c r="E27" s="233">
        <v>922856.18613108539</v>
      </c>
    </row>
    <row r="28" spans="2:5" x14ac:dyDescent="0.2">
      <c r="B28" s="94" t="s">
        <v>398</v>
      </c>
      <c r="C28" s="94" t="s">
        <v>415</v>
      </c>
      <c r="D28" s="94" t="s">
        <v>412</v>
      </c>
      <c r="E28" s="233">
        <v>587265.82689872489</v>
      </c>
    </row>
    <row r="29" spans="2:5" x14ac:dyDescent="0.2">
      <c r="B29" s="94" t="s">
        <v>398</v>
      </c>
      <c r="C29" s="94" t="s">
        <v>416</v>
      </c>
      <c r="D29" s="94" t="s">
        <v>412</v>
      </c>
      <c r="E29" s="233">
        <v>6982998.8887173813</v>
      </c>
    </row>
    <row r="30" spans="2:5" x14ac:dyDescent="0.2">
      <c r="B30" s="94" t="s">
        <v>398</v>
      </c>
      <c r="C30" s="94" t="s">
        <v>415</v>
      </c>
      <c r="D30" s="94" t="s">
        <v>417</v>
      </c>
      <c r="E30" s="233">
        <v>29963096.850022182</v>
      </c>
    </row>
    <row r="31" spans="2:5" x14ac:dyDescent="0.2">
      <c r="B31" s="94" t="s">
        <v>398</v>
      </c>
      <c r="C31" s="94" t="s">
        <v>401</v>
      </c>
      <c r="D31" s="94" t="s">
        <v>417</v>
      </c>
      <c r="E31" s="233">
        <v>4071179.9855199903</v>
      </c>
    </row>
    <row r="32" spans="2:5" x14ac:dyDescent="0.2">
      <c r="B32" s="94" t="s">
        <v>398</v>
      </c>
      <c r="C32" s="94" t="s">
        <v>418</v>
      </c>
      <c r="D32" s="94" t="s">
        <v>419</v>
      </c>
      <c r="E32" s="233">
        <v>2128911.6832570015</v>
      </c>
    </row>
    <row r="33" spans="2:5" x14ac:dyDescent="0.2">
      <c r="B33" s="94" t="s">
        <v>398</v>
      </c>
      <c r="C33" s="94" t="s">
        <v>415</v>
      </c>
      <c r="D33" s="94" t="s">
        <v>419</v>
      </c>
      <c r="E33" s="233">
        <v>1484897.6037353678</v>
      </c>
    </row>
    <row r="34" spans="2:5" x14ac:dyDescent="0.2">
      <c r="B34" s="94" t="s">
        <v>398</v>
      </c>
      <c r="C34" s="94" t="s">
        <v>420</v>
      </c>
      <c r="D34" s="94" t="s">
        <v>419</v>
      </c>
      <c r="E34" s="233">
        <v>1347190.4474165896</v>
      </c>
    </row>
    <row r="35" spans="2:5" x14ac:dyDescent="0.2">
      <c r="B35" s="94" t="s">
        <v>398</v>
      </c>
      <c r="C35" s="94" t="s">
        <v>415</v>
      </c>
      <c r="D35" s="94" t="s">
        <v>419</v>
      </c>
      <c r="E35" s="233">
        <v>1298451.4677163986</v>
      </c>
    </row>
    <row r="36" spans="2:5" x14ac:dyDescent="0.2">
      <c r="B36" s="94" t="s">
        <v>398</v>
      </c>
      <c r="C36" s="94" t="s">
        <v>401</v>
      </c>
      <c r="D36" s="94" t="s">
        <v>419</v>
      </c>
      <c r="E36" s="233">
        <v>1922480.5217790576</v>
      </c>
    </row>
  </sheetData>
  <mergeCells count="1">
    <mergeCell ref="B1:C1"/>
  </mergeCells>
  <pageMargins left="0.75" right="0.75" top="1" bottom="1" header="0.5" footer="0.5"/>
  <pageSetup paperSize="9" scale="30" orientation="landscape" r:id="rId1"/>
  <headerFooter alignWithMargins="0"/>
  <customProperties>
    <customPr name="_pios_id" r:id="rId2"/>
    <customPr name="EpmWorksheetKeyString_GUID" r:id="rId3"/>
  </customProperties>
  <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pageSetUpPr fitToPage="1"/>
  </sheetPr>
  <dimension ref="B1:BH111"/>
  <sheetViews>
    <sheetView workbookViewId="0"/>
  </sheetViews>
  <sheetFormatPr defaultRowHeight="12.75" x14ac:dyDescent="0.2"/>
  <cols>
    <col min="1" max="1" width="11.7109375" style="43" customWidth="1"/>
    <col min="2" max="2" width="54.28515625" style="43" bestFit="1" customWidth="1"/>
    <col min="3" max="3" width="14.28515625" style="43" customWidth="1"/>
    <col min="4" max="4" width="9.85546875" style="43" customWidth="1"/>
    <col min="5" max="10" width="9.140625" style="43"/>
    <col min="11" max="11" width="10.28515625" style="43" bestFit="1" customWidth="1"/>
    <col min="12" max="16384" width="9.140625" style="43"/>
  </cols>
  <sheetData>
    <row r="1" spans="2:60" ht="20.25" x14ac:dyDescent="0.3">
      <c r="B1" s="303" t="s">
        <v>241</v>
      </c>
      <c r="C1" s="303"/>
      <c r="D1" s="315"/>
    </row>
    <row r="3" spans="2:60" ht="20.25" x14ac:dyDescent="0.3">
      <c r="B3" s="41"/>
    </row>
    <row r="5" spans="2:60" ht="15.75" x14ac:dyDescent="0.2">
      <c r="B5" s="294" t="s">
        <v>244</v>
      </c>
      <c r="C5" s="294"/>
      <c r="D5" s="294"/>
    </row>
    <row r="7" spans="2:60" s="62" customFormat="1" x14ac:dyDescent="0.2">
      <c r="B7" s="90"/>
      <c r="C7" s="90"/>
      <c r="D7" s="319" t="s">
        <v>116</v>
      </c>
      <c r="E7" s="320"/>
      <c r="F7" s="320"/>
      <c r="G7" s="320"/>
      <c r="H7" s="320"/>
      <c r="I7" s="320"/>
      <c r="J7" s="321" t="s">
        <v>117</v>
      </c>
      <c r="K7" s="322"/>
      <c r="L7" s="322"/>
      <c r="M7" s="322"/>
      <c r="N7" s="322"/>
      <c r="O7" s="322"/>
      <c r="P7" s="323"/>
      <c r="Q7" s="316" t="s">
        <v>118</v>
      </c>
      <c r="R7" s="316"/>
      <c r="S7" s="316"/>
      <c r="T7" s="316"/>
      <c r="U7" s="316"/>
      <c r="V7" s="316"/>
      <c r="W7" s="316"/>
      <c r="X7" s="316"/>
      <c r="Y7" s="316"/>
      <c r="Z7" s="316"/>
      <c r="AA7" s="316"/>
      <c r="AB7" s="316"/>
      <c r="AC7" s="316"/>
      <c r="AD7" s="316"/>
      <c r="AE7" s="316"/>
      <c r="AF7" s="316"/>
      <c r="AG7" s="316"/>
      <c r="AH7" s="316"/>
      <c r="AI7" s="316"/>
      <c r="AJ7" s="309" t="s">
        <v>119</v>
      </c>
      <c r="AK7" s="309"/>
      <c r="AL7" s="309"/>
      <c r="AM7" s="309"/>
      <c r="AN7" s="309"/>
      <c r="AO7" s="309"/>
      <c r="AP7" s="309"/>
      <c r="AQ7" s="309"/>
      <c r="AR7" s="309"/>
      <c r="AS7" s="309"/>
      <c r="AT7" s="309"/>
      <c r="AU7" s="309"/>
      <c r="AV7" s="309"/>
      <c r="AW7" s="309"/>
      <c r="AX7" s="309"/>
      <c r="AY7" s="309"/>
      <c r="AZ7" s="309"/>
      <c r="BA7" s="309"/>
      <c r="BB7" s="309"/>
      <c r="BC7" s="309"/>
      <c r="BD7" s="309"/>
      <c r="BE7" s="309"/>
      <c r="BF7" s="309"/>
      <c r="BG7" s="309"/>
      <c r="BH7" s="309"/>
    </row>
    <row r="8" spans="2:60" s="50" customFormat="1" ht="26.25" customHeight="1" x14ac:dyDescent="0.2">
      <c r="B8" s="90"/>
      <c r="C8" s="90"/>
      <c r="D8" s="90"/>
      <c r="E8" s="90"/>
      <c r="F8" s="90"/>
      <c r="G8" s="90"/>
      <c r="H8" s="90"/>
      <c r="I8" s="90"/>
      <c r="J8" s="90"/>
      <c r="K8" s="90"/>
      <c r="L8" s="90"/>
      <c r="M8" s="90"/>
      <c r="N8" s="90"/>
      <c r="O8" s="90"/>
      <c r="P8" s="90"/>
      <c r="Q8" s="90"/>
      <c r="R8" s="311" t="s">
        <v>120</v>
      </c>
      <c r="S8" s="312"/>
      <c r="T8" s="312"/>
      <c r="U8" s="312"/>
      <c r="V8" s="312"/>
      <c r="W8" s="313"/>
      <c r="X8" s="311" t="s">
        <v>121</v>
      </c>
      <c r="Y8" s="312"/>
      <c r="Z8" s="312"/>
      <c r="AA8" s="312"/>
      <c r="AB8" s="312"/>
      <c r="AC8" s="313"/>
      <c r="AD8" s="311" t="s">
        <v>122</v>
      </c>
      <c r="AE8" s="312"/>
      <c r="AF8" s="312"/>
      <c r="AG8" s="312"/>
      <c r="AH8" s="313"/>
      <c r="AI8" s="90"/>
      <c r="AJ8" s="90"/>
      <c r="AK8" s="311" t="s">
        <v>123</v>
      </c>
      <c r="AL8" s="312"/>
      <c r="AM8" s="312"/>
      <c r="AN8" s="312"/>
      <c r="AO8" s="312"/>
      <c r="AP8" s="313"/>
      <c r="AQ8" s="311" t="s">
        <v>124</v>
      </c>
      <c r="AR8" s="312"/>
      <c r="AS8" s="312"/>
      <c r="AT8" s="312"/>
      <c r="AU8" s="312"/>
      <c r="AV8" s="313"/>
      <c r="AW8" s="311" t="s">
        <v>125</v>
      </c>
      <c r="AX8" s="312"/>
      <c r="AY8" s="312"/>
      <c r="AZ8" s="312"/>
      <c r="BA8" s="312"/>
      <c r="BB8" s="313"/>
      <c r="BC8" s="311" t="s">
        <v>126</v>
      </c>
      <c r="BD8" s="312"/>
      <c r="BE8" s="312"/>
      <c r="BF8" s="312"/>
      <c r="BG8" s="312"/>
      <c r="BH8" s="313"/>
    </row>
    <row r="9" spans="2:60" s="50" customFormat="1" ht="32.25" customHeight="1" x14ac:dyDescent="0.2">
      <c r="B9" s="90"/>
      <c r="C9" s="90" t="s">
        <v>23</v>
      </c>
      <c r="D9" s="317" t="s">
        <v>127</v>
      </c>
      <c r="E9" s="318"/>
      <c r="F9" s="318"/>
      <c r="G9" s="324" t="s">
        <v>128</v>
      </c>
      <c r="H9" s="324"/>
      <c r="I9" s="324"/>
      <c r="J9" s="124" t="s">
        <v>129</v>
      </c>
      <c r="K9" s="310" t="s">
        <v>107</v>
      </c>
      <c r="L9" s="310"/>
      <c r="M9" s="310"/>
      <c r="N9" s="314" t="s">
        <v>108</v>
      </c>
      <c r="O9" s="314"/>
      <c r="P9" s="314"/>
      <c r="Q9" s="124" t="s">
        <v>130</v>
      </c>
      <c r="R9" s="310" t="s">
        <v>107</v>
      </c>
      <c r="S9" s="310"/>
      <c r="T9" s="310"/>
      <c r="U9" s="314" t="s">
        <v>108</v>
      </c>
      <c r="V9" s="314"/>
      <c r="W9" s="314"/>
      <c r="X9" s="310" t="s">
        <v>107</v>
      </c>
      <c r="Y9" s="310"/>
      <c r="Z9" s="310"/>
      <c r="AA9" s="314" t="s">
        <v>108</v>
      </c>
      <c r="AB9" s="314"/>
      <c r="AC9" s="314"/>
      <c r="AD9" s="310" t="s">
        <v>107</v>
      </c>
      <c r="AE9" s="310"/>
      <c r="AF9" s="310"/>
      <c r="AG9" s="314" t="s">
        <v>108</v>
      </c>
      <c r="AH9" s="314"/>
      <c r="AI9" s="314"/>
      <c r="AJ9" s="124" t="s">
        <v>131</v>
      </c>
      <c r="AK9" s="310" t="s">
        <v>107</v>
      </c>
      <c r="AL9" s="310"/>
      <c r="AM9" s="310"/>
      <c r="AN9" s="314" t="s">
        <v>108</v>
      </c>
      <c r="AO9" s="314"/>
      <c r="AP9" s="314"/>
      <c r="AQ9" s="310" t="s">
        <v>107</v>
      </c>
      <c r="AR9" s="310"/>
      <c r="AS9" s="310"/>
      <c r="AT9" s="314" t="s">
        <v>108</v>
      </c>
      <c r="AU9" s="314"/>
      <c r="AV9" s="314"/>
      <c r="AW9" s="310" t="s">
        <v>107</v>
      </c>
      <c r="AX9" s="310"/>
      <c r="AY9" s="310"/>
      <c r="AZ9" s="314" t="s">
        <v>108</v>
      </c>
      <c r="BA9" s="314"/>
      <c r="BB9" s="314"/>
      <c r="BC9" s="125" t="s">
        <v>107</v>
      </c>
      <c r="BD9" s="125"/>
      <c r="BE9" s="125"/>
      <c r="BF9" s="126" t="s">
        <v>108</v>
      </c>
      <c r="BG9" s="126"/>
      <c r="BH9" s="126"/>
    </row>
    <row r="10" spans="2:60" s="50" customFormat="1" ht="32.25" customHeight="1" x14ac:dyDescent="0.2">
      <c r="B10" s="90" t="s">
        <v>34</v>
      </c>
      <c r="C10" s="90" t="s">
        <v>216</v>
      </c>
      <c r="D10" s="90" t="s">
        <v>132</v>
      </c>
      <c r="E10" s="90" t="s">
        <v>133</v>
      </c>
      <c r="F10" s="90" t="s">
        <v>134</v>
      </c>
      <c r="G10" s="90" t="s">
        <v>132</v>
      </c>
      <c r="H10" s="90" t="s">
        <v>217</v>
      </c>
      <c r="I10" s="90" t="s">
        <v>135</v>
      </c>
      <c r="J10" s="90" t="s">
        <v>245</v>
      </c>
      <c r="K10" s="90" t="s">
        <v>132</v>
      </c>
      <c r="L10" s="90" t="s">
        <v>133</v>
      </c>
      <c r="M10" s="90" t="s">
        <v>134</v>
      </c>
      <c r="N10" s="90" t="s">
        <v>132</v>
      </c>
      <c r="O10" s="90" t="s">
        <v>217</v>
      </c>
      <c r="P10" s="90" t="s">
        <v>135</v>
      </c>
      <c r="Q10" s="90" t="s">
        <v>245</v>
      </c>
      <c r="R10" s="90" t="s">
        <v>132</v>
      </c>
      <c r="S10" s="90" t="s">
        <v>133</v>
      </c>
      <c r="T10" s="90" t="s">
        <v>134</v>
      </c>
      <c r="U10" s="90" t="s">
        <v>132</v>
      </c>
      <c r="V10" s="90" t="s">
        <v>217</v>
      </c>
      <c r="W10" s="90" t="s">
        <v>135</v>
      </c>
      <c r="X10" s="90" t="s">
        <v>132</v>
      </c>
      <c r="Y10" s="90" t="s">
        <v>133</v>
      </c>
      <c r="Z10" s="90" t="s">
        <v>134</v>
      </c>
      <c r="AA10" s="90" t="s">
        <v>132</v>
      </c>
      <c r="AB10" s="90" t="s">
        <v>217</v>
      </c>
      <c r="AC10" s="90" t="s">
        <v>135</v>
      </c>
      <c r="AD10" s="90" t="s">
        <v>132</v>
      </c>
      <c r="AE10" s="90" t="s">
        <v>133</v>
      </c>
      <c r="AF10" s="90" t="s">
        <v>134</v>
      </c>
      <c r="AG10" s="90" t="s">
        <v>132</v>
      </c>
      <c r="AH10" s="90" t="s">
        <v>217</v>
      </c>
      <c r="AI10" s="90" t="s">
        <v>135</v>
      </c>
      <c r="AJ10" s="90" t="s">
        <v>216</v>
      </c>
      <c r="AK10" s="90" t="s">
        <v>132</v>
      </c>
      <c r="AL10" s="90" t="s">
        <v>133</v>
      </c>
      <c r="AM10" s="90" t="s">
        <v>134</v>
      </c>
      <c r="AN10" s="90" t="s">
        <v>132</v>
      </c>
      <c r="AO10" s="90" t="s">
        <v>217</v>
      </c>
      <c r="AP10" s="90" t="s">
        <v>135</v>
      </c>
      <c r="AQ10" s="90" t="s">
        <v>132</v>
      </c>
      <c r="AR10" s="90" t="s">
        <v>133</v>
      </c>
      <c r="AS10" s="90" t="s">
        <v>134</v>
      </c>
      <c r="AT10" s="90" t="s">
        <v>132</v>
      </c>
      <c r="AU10" s="90" t="s">
        <v>217</v>
      </c>
      <c r="AV10" s="90" t="s">
        <v>135</v>
      </c>
      <c r="AW10" s="90" t="s">
        <v>132</v>
      </c>
      <c r="AX10" s="90" t="s">
        <v>133</v>
      </c>
      <c r="AY10" s="90" t="s">
        <v>134</v>
      </c>
      <c r="AZ10" s="90" t="s">
        <v>132</v>
      </c>
      <c r="BA10" s="90" t="s">
        <v>217</v>
      </c>
      <c r="BB10" s="90" t="s">
        <v>135</v>
      </c>
      <c r="BC10" s="90" t="s">
        <v>132</v>
      </c>
      <c r="BD10" s="90" t="s">
        <v>133</v>
      </c>
      <c r="BE10" s="90" t="s">
        <v>134</v>
      </c>
      <c r="BF10" s="90" t="s">
        <v>132</v>
      </c>
      <c r="BG10" s="90" t="s">
        <v>217</v>
      </c>
      <c r="BH10" s="90" t="s">
        <v>135</v>
      </c>
    </row>
    <row r="11" spans="2:60" s="50" customFormat="1" x14ac:dyDescent="0.2">
      <c r="B11" s="127" t="s">
        <v>35</v>
      </c>
      <c r="C11" s="90"/>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c r="AZ11" s="90"/>
      <c r="BA11" s="90"/>
      <c r="BB11" s="90"/>
      <c r="BC11" s="90"/>
      <c r="BD11" s="90"/>
      <c r="BE11" s="90"/>
      <c r="BF11" s="90"/>
      <c r="BG11" s="90"/>
      <c r="BH11" s="90"/>
    </row>
    <row r="12" spans="2:60" s="50" customFormat="1" ht="14.1" customHeight="1" x14ac:dyDescent="0.2">
      <c r="B12" s="128" t="s">
        <v>192</v>
      </c>
      <c r="C12" s="225">
        <f>J12+Q12+AJ12</f>
        <v>49870.475469999998</v>
      </c>
      <c r="D12" s="226"/>
      <c r="E12" s="226"/>
      <c r="F12" s="226"/>
      <c r="G12" s="226"/>
      <c r="H12" s="226"/>
      <c r="I12" s="226"/>
      <c r="J12" s="225">
        <f>K12+N12</f>
        <v>49870.475469999998</v>
      </c>
      <c r="K12" s="215">
        <v>49870.475469999998</v>
      </c>
      <c r="L12" s="215">
        <v>52593.86</v>
      </c>
      <c r="M12" s="225">
        <f>IFERROR(K12/L12,0)</f>
        <v>0.94821858426059613</v>
      </c>
      <c r="N12" s="215">
        <v>0</v>
      </c>
      <c r="O12" s="215">
        <v>0</v>
      </c>
      <c r="P12" s="143">
        <f>IFERROR(N12/O12,0)</f>
        <v>0</v>
      </c>
      <c r="Q12" s="143">
        <f>R12+U12+X12+AA12+AD12+AG12</f>
        <v>0</v>
      </c>
      <c r="R12" s="119">
        <v>0</v>
      </c>
      <c r="S12" s="119">
        <v>0</v>
      </c>
      <c r="T12" s="143">
        <f>IFERROR(R12/S12,0)</f>
        <v>0</v>
      </c>
      <c r="U12" s="119">
        <v>0</v>
      </c>
      <c r="V12" s="119">
        <v>0</v>
      </c>
      <c r="W12" s="143">
        <f>IFERROR(U12/V12,0)</f>
        <v>0</v>
      </c>
      <c r="X12" s="119">
        <v>0</v>
      </c>
      <c r="Y12" s="119">
        <v>0</v>
      </c>
      <c r="Z12" s="143">
        <f>IFERROR(X12/Y12,0)</f>
        <v>0</v>
      </c>
      <c r="AA12" s="119">
        <v>0</v>
      </c>
      <c r="AB12" s="119">
        <v>0</v>
      </c>
      <c r="AC12" s="143">
        <f>IFERROR(AA12/AB12,0)</f>
        <v>0</v>
      </c>
      <c r="AD12" s="119">
        <v>0</v>
      </c>
      <c r="AE12" s="119">
        <v>0</v>
      </c>
      <c r="AF12" s="143">
        <f>IFERROR(AD12/AE12,0)</f>
        <v>0</v>
      </c>
      <c r="AG12" s="119">
        <v>0</v>
      </c>
      <c r="AH12" s="119">
        <v>0</v>
      </c>
      <c r="AI12" s="143">
        <f>IFERROR(AG12/AH12,0)</f>
        <v>0</v>
      </c>
      <c r="AJ12" s="143">
        <f>AK12+AN12+AQ12+AT12+AW12+AZ12+BC12+BF12</f>
        <v>0</v>
      </c>
      <c r="AK12" s="119">
        <v>0</v>
      </c>
      <c r="AL12" s="119">
        <v>0</v>
      </c>
      <c r="AM12" s="143">
        <f>IFERROR(AK12/AL12,0)</f>
        <v>0</v>
      </c>
      <c r="AN12" s="119">
        <v>0</v>
      </c>
      <c r="AO12" s="119">
        <v>0</v>
      </c>
      <c r="AP12" s="143">
        <f>IFERROR(AN12/AO12,0)</f>
        <v>0</v>
      </c>
      <c r="AQ12" s="119">
        <v>0</v>
      </c>
      <c r="AR12" s="119">
        <v>0</v>
      </c>
      <c r="AS12" s="143">
        <f>IFERROR(AQ12/AR12,0)</f>
        <v>0</v>
      </c>
      <c r="AT12" s="119">
        <v>0</v>
      </c>
      <c r="AU12" s="119">
        <v>0</v>
      </c>
      <c r="AV12" s="143">
        <f>IFERROR(AT12/AU12,0)</f>
        <v>0</v>
      </c>
      <c r="AW12" s="119">
        <v>0</v>
      </c>
      <c r="AX12" s="119">
        <v>0</v>
      </c>
      <c r="AY12" s="143">
        <f>IFERROR(AW12/AX12,0)</f>
        <v>0</v>
      </c>
      <c r="AZ12" s="119">
        <v>0</v>
      </c>
      <c r="BA12" s="119">
        <v>0</v>
      </c>
      <c r="BB12" s="143">
        <f>IFERROR(AZ12/BA12,0)</f>
        <v>0</v>
      </c>
      <c r="BC12" s="119">
        <v>0</v>
      </c>
      <c r="BD12" s="119">
        <v>0</v>
      </c>
      <c r="BE12" s="143">
        <f>IFERROR(BC12/BD12,0)</f>
        <v>0</v>
      </c>
      <c r="BF12" s="119">
        <v>0</v>
      </c>
      <c r="BG12" s="119">
        <v>0</v>
      </c>
      <c r="BH12" s="143">
        <f>IFERROR(BF12/BG12,0)</f>
        <v>0</v>
      </c>
    </row>
    <row r="13" spans="2:60" s="50" customFormat="1" ht="14.1" customHeight="1" x14ac:dyDescent="0.2">
      <c r="B13" s="128" t="s">
        <v>243</v>
      </c>
      <c r="C13" s="225">
        <f>J13+Q13+AJ13</f>
        <v>0</v>
      </c>
      <c r="D13" s="226"/>
      <c r="E13" s="226"/>
      <c r="F13" s="226"/>
      <c r="G13" s="226"/>
      <c r="H13" s="226"/>
      <c r="I13" s="226"/>
      <c r="J13" s="225">
        <f>K13+N13</f>
        <v>0</v>
      </c>
      <c r="K13" s="215">
        <v>0</v>
      </c>
      <c r="L13" s="215">
        <v>0</v>
      </c>
      <c r="M13" s="225">
        <f>IFERROR(K13/L13,0)</f>
        <v>0</v>
      </c>
      <c r="N13" s="215">
        <v>0</v>
      </c>
      <c r="O13" s="215">
        <v>0</v>
      </c>
      <c r="P13" s="143">
        <f>IFERROR(N13/O13,0)</f>
        <v>0</v>
      </c>
      <c r="Q13" s="143">
        <f>R13+U13+X13+AA13+AD13+AG13</f>
        <v>0</v>
      </c>
      <c r="R13" s="119">
        <v>0</v>
      </c>
      <c r="S13" s="119">
        <v>0</v>
      </c>
      <c r="T13" s="143">
        <f>IFERROR(R13/S13,0)</f>
        <v>0</v>
      </c>
      <c r="U13" s="119">
        <v>0</v>
      </c>
      <c r="V13" s="119">
        <v>0</v>
      </c>
      <c r="W13" s="143">
        <f>IFERROR(U13/V13,0)</f>
        <v>0</v>
      </c>
      <c r="X13" s="119">
        <v>0</v>
      </c>
      <c r="Y13" s="119">
        <v>0</v>
      </c>
      <c r="Z13" s="143">
        <f>IFERROR(X13/Y13,0)</f>
        <v>0</v>
      </c>
      <c r="AA13" s="119">
        <v>0</v>
      </c>
      <c r="AB13" s="119">
        <v>0</v>
      </c>
      <c r="AC13" s="143">
        <f>IFERROR(AA13/AB13,0)</f>
        <v>0</v>
      </c>
      <c r="AD13" s="119">
        <v>0</v>
      </c>
      <c r="AE13" s="119">
        <v>0</v>
      </c>
      <c r="AF13" s="143">
        <f>IFERROR(AD13/AE13,0)</f>
        <v>0</v>
      </c>
      <c r="AG13" s="119">
        <v>0</v>
      </c>
      <c r="AH13" s="119">
        <v>0</v>
      </c>
      <c r="AI13" s="143">
        <f>IFERROR(AG13/AH13,0)</f>
        <v>0</v>
      </c>
      <c r="AJ13" s="143">
        <f>AK13+AN13+AQ13+AT13+AW13+AZ13+BC13+BF13</f>
        <v>0</v>
      </c>
      <c r="AK13" s="119">
        <v>0</v>
      </c>
      <c r="AL13" s="119">
        <v>0</v>
      </c>
      <c r="AM13" s="143">
        <f>IFERROR(AK13/AL13,0)</f>
        <v>0</v>
      </c>
      <c r="AN13" s="119">
        <v>0</v>
      </c>
      <c r="AO13" s="119">
        <v>0</v>
      </c>
      <c r="AP13" s="143">
        <f>IFERROR(AN13/AO13,0)</f>
        <v>0</v>
      </c>
      <c r="AQ13" s="119">
        <v>0</v>
      </c>
      <c r="AR13" s="119">
        <v>0</v>
      </c>
      <c r="AS13" s="143">
        <f>IFERROR(AQ13/AR13,0)</f>
        <v>0</v>
      </c>
      <c r="AT13" s="119">
        <v>0</v>
      </c>
      <c r="AU13" s="119">
        <v>0</v>
      </c>
      <c r="AV13" s="143">
        <f>IFERROR(AT13/AU13,0)</f>
        <v>0</v>
      </c>
      <c r="AW13" s="119">
        <v>0</v>
      </c>
      <c r="AX13" s="119">
        <v>0</v>
      </c>
      <c r="AY13" s="143">
        <f>IFERROR(AW13/AX13,0)</f>
        <v>0</v>
      </c>
      <c r="AZ13" s="119">
        <v>0</v>
      </c>
      <c r="BA13" s="119">
        <v>0</v>
      </c>
      <c r="BB13" s="143">
        <f>IFERROR(AZ13/BA13,0)</f>
        <v>0</v>
      </c>
      <c r="BC13" s="119">
        <v>0</v>
      </c>
      <c r="BD13" s="119">
        <v>0</v>
      </c>
      <c r="BE13" s="143">
        <f>IFERROR(BC13/BD13,0)</f>
        <v>0</v>
      </c>
      <c r="BF13" s="119">
        <v>0</v>
      </c>
      <c r="BG13" s="119">
        <v>0</v>
      </c>
      <c r="BH13" s="143">
        <f>IFERROR(BF13/BG13,0)</f>
        <v>0</v>
      </c>
    </row>
    <row r="14" spans="2:60" s="50" customFormat="1" ht="14.1" customHeight="1" x14ac:dyDescent="0.2">
      <c r="B14" s="128" t="s">
        <v>38</v>
      </c>
      <c r="C14" s="225">
        <f>J14+Q14+AJ14</f>
        <v>319.41996</v>
      </c>
      <c r="D14" s="226"/>
      <c r="E14" s="226"/>
      <c r="F14" s="226"/>
      <c r="G14" s="226"/>
      <c r="H14" s="226"/>
      <c r="I14" s="226"/>
      <c r="J14" s="225">
        <f>K14+N14</f>
        <v>319.41996</v>
      </c>
      <c r="K14" s="215">
        <v>0</v>
      </c>
      <c r="L14" s="215">
        <v>0</v>
      </c>
      <c r="M14" s="225">
        <f>IFERROR(K14/L14,0)</f>
        <v>0</v>
      </c>
      <c r="N14" s="215">
        <v>319.41996</v>
      </c>
      <c r="O14" s="215">
        <v>531.03899999999999</v>
      </c>
      <c r="P14" s="143">
        <f>IFERROR(N14/O14,0)</f>
        <v>0.60150000282465133</v>
      </c>
      <c r="Q14" s="143">
        <f>R14+U14+X14+AA14+AD14+AG14</f>
        <v>0</v>
      </c>
      <c r="R14" s="119">
        <v>0</v>
      </c>
      <c r="S14" s="119">
        <v>0</v>
      </c>
      <c r="T14" s="143">
        <f>IFERROR(R14/S14,0)</f>
        <v>0</v>
      </c>
      <c r="U14" s="119">
        <v>0</v>
      </c>
      <c r="V14" s="119">
        <v>0</v>
      </c>
      <c r="W14" s="143">
        <f>IFERROR(U14/V14,0)</f>
        <v>0</v>
      </c>
      <c r="X14" s="119">
        <v>0</v>
      </c>
      <c r="Y14" s="119">
        <v>0</v>
      </c>
      <c r="Z14" s="143">
        <f>IFERROR(X14/Y14,0)</f>
        <v>0</v>
      </c>
      <c r="AA14" s="119">
        <v>0</v>
      </c>
      <c r="AB14" s="119">
        <v>0</v>
      </c>
      <c r="AC14" s="143">
        <f>IFERROR(AA14/AB14,0)</f>
        <v>0</v>
      </c>
      <c r="AD14" s="119">
        <v>0</v>
      </c>
      <c r="AE14" s="119">
        <v>0</v>
      </c>
      <c r="AF14" s="143">
        <f>IFERROR(AD14/AE14,0)</f>
        <v>0</v>
      </c>
      <c r="AG14" s="119">
        <v>0</v>
      </c>
      <c r="AH14" s="119">
        <v>0</v>
      </c>
      <c r="AI14" s="143">
        <f>IFERROR(AG14/AH14,0)</f>
        <v>0</v>
      </c>
      <c r="AJ14" s="143">
        <f>AK14+AN14+AQ14+AT14+AW14+AZ14+BC14+BF14</f>
        <v>0</v>
      </c>
      <c r="AK14" s="119">
        <v>0</v>
      </c>
      <c r="AL14" s="119">
        <v>0</v>
      </c>
      <c r="AM14" s="143">
        <f>IFERROR(AK14/AL14,0)</f>
        <v>0</v>
      </c>
      <c r="AN14" s="119">
        <v>0</v>
      </c>
      <c r="AO14" s="119">
        <v>0</v>
      </c>
      <c r="AP14" s="143">
        <f>IFERROR(AN14/AO14,0)</f>
        <v>0</v>
      </c>
      <c r="AQ14" s="119">
        <v>0</v>
      </c>
      <c r="AR14" s="119">
        <v>0</v>
      </c>
      <c r="AS14" s="143">
        <f>IFERROR(AQ14/AR14,0)</f>
        <v>0</v>
      </c>
      <c r="AT14" s="119">
        <v>0</v>
      </c>
      <c r="AU14" s="119">
        <v>0</v>
      </c>
      <c r="AV14" s="143">
        <f>IFERROR(AT14/AU14,0)</f>
        <v>0</v>
      </c>
      <c r="AW14" s="119">
        <v>0</v>
      </c>
      <c r="AX14" s="119">
        <v>0</v>
      </c>
      <c r="AY14" s="143">
        <f>IFERROR(AW14/AX14,0)</f>
        <v>0</v>
      </c>
      <c r="AZ14" s="119">
        <v>0</v>
      </c>
      <c r="BA14" s="119">
        <v>0</v>
      </c>
      <c r="BB14" s="143">
        <f>IFERROR(AZ14/BA14,0)</f>
        <v>0</v>
      </c>
      <c r="BC14" s="119">
        <v>0</v>
      </c>
      <c r="BD14" s="119">
        <v>0</v>
      </c>
      <c r="BE14" s="143">
        <f>IFERROR(BC14/BD14,0)</f>
        <v>0</v>
      </c>
      <c r="BF14" s="119">
        <v>0</v>
      </c>
      <c r="BG14" s="119">
        <v>0</v>
      </c>
      <c r="BH14" s="143">
        <f>IFERROR(BF14/BG14,0)</f>
        <v>0</v>
      </c>
    </row>
    <row r="15" spans="2:60" s="50" customFormat="1" ht="38.25" customHeight="1" x14ac:dyDescent="0.2">
      <c r="B15" s="127" t="s">
        <v>272</v>
      </c>
      <c r="C15" s="227"/>
      <c r="D15" s="227"/>
      <c r="E15" s="227"/>
      <c r="F15" s="227"/>
      <c r="G15" s="227"/>
      <c r="H15" s="227"/>
      <c r="I15" s="227"/>
      <c r="J15" s="226"/>
      <c r="K15" s="226"/>
      <c r="L15" s="226"/>
      <c r="M15" s="226"/>
      <c r="N15" s="226"/>
      <c r="O15" s="226"/>
      <c r="P15" s="182"/>
      <c r="Q15" s="182"/>
      <c r="R15" s="182"/>
      <c r="S15" s="182"/>
      <c r="T15" s="182"/>
      <c r="U15" s="182"/>
      <c r="V15" s="182"/>
      <c r="W15" s="182"/>
      <c r="X15" s="182"/>
      <c r="Y15" s="182"/>
      <c r="Z15" s="182"/>
      <c r="AA15" s="182"/>
      <c r="AB15" s="182"/>
      <c r="AC15" s="182"/>
      <c r="AD15" s="182"/>
      <c r="AE15" s="182"/>
      <c r="AF15" s="182"/>
      <c r="AG15" s="182"/>
      <c r="AH15" s="182"/>
      <c r="AI15" s="182"/>
      <c r="AJ15" s="182"/>
      <c r="AK15" s="182"/>
      <c r="AL15" s="182"/>
      <c r="AM15" s="182"/>
      <c r="AN15" s="182"/>
      <c r="AO15" s="182"/>
      <c r="AP15" s="182"/>
      <c r="AQ15" s="182"/>
      <c r="AR15" s="182"/>
      <c r="AS15" s="182"/>
      <c r="AT15" s="182"/>
      <c r="AU15" s="182"/>
      <c r="AV15" s="182"/>
      <c r="AW15" s="182"/>
      <c r="AX15" s="182"/>
      <c r="AY15" s="182"/>
      <c r="AZ15" s="182"/>
      <c r="BA15" s="182"/>
      <c r="BB15" s="182"/>
      <c r="BC15" s="182"/>
      <c r="BD15" s="182"/>
      <c r="BE15" s="182"/>
      <c r="BF15" s="182"/>
      <c r="BG15" s="182"/>
      <c r="BH15" s="182"/>
    </row>
    <row r="16" spans="2:60" s="50" customFormat="1" ht="14.1" customHeight="1" x14ac:dyDescent="0.2">
      <c r="B16" s="128" t="s">
        <v>270</v>
      </c>
      <c r="C16" s="225">
        <f>D16+G16</f>
        <v>0</v>
      </c>
      <c r="D16" s="215">
        <v>0</v>
      </c>
      <c r="E16" s="215">
        <v>0</v>
      </c>
      <c r="F16" s="225">
        <f>IFERROR(D16/E16,0)</f>
        <v>0</v>
      </c>
      <c r="G16" s="215">
        <v>0</v>
      </c>
      <c r="H16" s="215">
        <v>0</v>
      </c>
      <c r="I16" s="225">
        <f>IFERROR(G16/H16,0)</f>
        <v>0</v>
      </c>
      <c r="J16" s="226"/>
      <c r="K16" s="226"/>
      <c r="L16" s="226"/>
      <c r="M16" s="226"/>
      <c r="N16" s="226"/>
      <c r="O16" s="226"/>
      <c r="P16" s="182"/>
      <c r="Q16" s="182"/>
      <c r="R16" s="182"/>
      <c r="S16" s="182"/>
      <c r="T16" s="182"/>
      <c r="U16" s="182"/>
      <c r="V16" s="182"/>
      <c r="W16" s="182"/>
      <c r="X16" s="182"/>
      <c r="Y16" s="182"/>
      <c r="Z16" s="182"/>
      <c r="AA16" s="182"/>
      <c r="AB16" s="182"/>
      <c r="AC16" s="182"/>
      <c r="AD16" s="182"/>
      <c r="AE16" s="182"/>
      <c r="AF16" s="182"/>
      <c r="AG16" s="182"/>
      <c r="AH16" s="182"/>
      <c r="AI16" s="182"/>
      <c r="AJ16" s="182"/>
      <c r="AK16" s="182"/>
      <c r="AL16" s="182"/>
      <c r="AM16" s="182"/>
      <c r="AN16" s="182"/>
      <c r="AO16" s="182"/>
      <c r="AP16" s="182"/>
      <c r="AQ16" s="182"/>
      <c r="AR16" s="182"/>
      <c r="AS16" s="182"/>
      <c r="AT16" s="182"/>
      <c r="AU16" s="182"/>
      <c r="AV16" s="182"/>
      <c r="AW16" s="182"/>
      <c r="AX16" s="182"/>
      <c r="AY16" s="182"/>
      <c r="AZ16" s="182"/>
      <c r="BA16" s="182"/>
      <c r="BB16" s="182"/>
      <c r="BC16" s="182"/>
      <c r="BD16" s="182"/>
      <c r="BE16" s="182"/>
      <c r="BF16" s="182"/>
      <c r="BG16" s="182"/>
      <c r="BH16" s="182"/>
    </row>
    <row r="17" spans="2:60" s="50" customFormat="1" ht="34.5" customHeight="1" x14ac:dyDescent="0.2">
      <c r="B17" s="183" t="s">
        <v>41</v>
      </c>
      <c r="C17" s="227"/>
      <c r="D17" s="227"/>
      <c r="E17" s="227"/>
      <c r="F17" s="227"/>
      <c r="G17" s="227"/>
      <c r="H17" s="227"/>
      <c r="I17" s="227"/>
      <c r="J17" s="226"/>
      <c r="K17" s="226"/>
      <c r="L17" s="226"/>
      <c r="M17" s="226"/>
      <c r="N17" s="226"/>
      <c r="O17" s="226"/>
      <c r="P17" s="182"/>
      <c r="Q17" s="182"/>
      <c r="R17" s="182"/>
      <c r="S17" s="182"/>
      <c r="T17" s="182"/>
      <c r="U17" s="182"/>
      <c r="V17" s="182"/>
      <c r="W17" s="182"/>
      <c r="X17" s="182"/>
      <c r="Y17" s="182"/>
      <c r="Z17" s="182"/>
      <c r="AA17" s="182"/>
      <c r="AB17" s="182"/>
      <c r="AC17" s="182"/>
      <c r="AD17" s="182"/>
      <c r="AE17" s="182"/>
      <c r="AF17" s="182"/>
      <c r="AG17" s="182"/>
      <c r="AH17" s="182"/>
      <c r="AI17" s="182"/>
      <c r="AJ17" s="182"/>
      <c r="AK17" s="182"/>
      <c r="AL17" s="182"/>
      <c r="AM17" s="182"/>
      <c r="AN17" s="182"/>
      <c r="AO17" s="182"/>
      <c r="AP17" s="182"/>
      <c r="AQ17" s="182"/>
      <c r="AR17" s="182"/>
      <c r="AS17" s="182"/>
      <c r="AT17" s="182"/>
      <c r="AU17" s="182"/>
      <c r="AV17" s="182"/>
      <c r="AW17" s="182"/>
      <c r="AX17" s="182"/>
      <c r="AY17" s="182"/>
      <c r="AZ17" s="182"/>
      <c r="BA17" s="182"/>
      <c r="BB17" s="182"/>
      <c r="BC17" s="182"/>
      <c r="BD17" s="182"/>
      <c r="BE17" s="182"/>
      <c r="BF17" s="182"/>
      <c r="BG17" s="182"/>
      <c r="BH17" s="182"/>
    </row>
    <row r="18" spans="2:60" s="50" customFormat="1" ht="14.1" customHeight="1" x14ac:dyDescent="0.2">
      <c r="B18" s="128" t="s">
        <v>271</v>
      </c>
      <c r="C18" s="225">
        <f>D18+G18</f>
        <v>0</v>
      </c>
      <c r="D18" s="215">
        <v>0</v>
      </c>
      <c r="E18" s="215">
        <v>0</v>
      </c>
      <c r="F18" s="225">
        <f>IFERROR(D18/E18,0)</f>
        <v>0</v>
      </c>
      <c r="G18" s="215">
        <v>0</v>
      </c>
      <c r="H18" s="215">
        <v>0</v>
      </c>
      <c r="I18" s="225">
        <f>IFERROR(G18/H18,0)</f>
        <v>0</v>
      </c>
      <c r="J18" s="226"/>
      <c r="K18" s="226"/>
      <c r="L18" s="226"/>
      <c r="M18" s="226"/>
      <c r="N18" s="226"/>
      <c r="O18" s="226"/>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2"/>
      <c r="BA18" s="182"/>
      <c r="BB18" s="182"/>
      <c r="BC18" s="182"/>
      <c r="BD18" s="182"/>
      <c r="BE18" s="182"/>
      <c r="BF18" s="182"/>
      <c r="BG18" s="182"/>
      <c r="BH18" s="182"/>
    </row>
    <row r="19" spans="2:60" s="50" customFormat="1" ht="27" customHeight="1" x14ac:dyDescent="0.2">
      <c r="B19" s="127" t="s">
        <v>106</v>
      </c>
      <c r="C19" s="225">
        <f>D19+G19</f>
        <v>0</v>
      </c>
      <c r="D19" s="215">
        <v>0</v>
      </c>
      <c r="E19" s="226"/>
      <c r="F19" s="226"/>
      <c r="G19" s="215">
        <v>0</v>
      </c>
      <c r="H19" s="226"/>
      <c r="I19" s="226"/>
      <c r="J19" s="226"/>
      <c r="K19" s="226"/>
      <c r="L19" s="226"/>
      <c r="M19" s="226"/>
      <c r="N19" s="226"/>
      <c r="O19" s="226"/>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2"/>
      <c r="BA19" s="182"/>
      <c r="BB19" s="182"/>
      <c r="BC19" s="182"/>
      <c r="BD19" s="182"/>
      <c r="BE19" s="182"/>
      <c r="BF19" s="182"/>
      <c r="BG19" s="182"/>
      <c r="BH19" s="182"/>
    </row>
    <row r="20" spans="2:60" s="50" customFormat="1" ht="14.1" customHeight="1" x14ac:dyDescent="0.2">
      <c r="B20" s="127" t="s">
        <v>26</v>
      </c>
      <c r="C20" s="228">
        <f>SUM(C12:C19)</f>
        <v>50189.895429999997</v>
      </c>
      <c r="D20" s="228">
        <f>SUM(D12:D19)</f>
        <v>0</v>
      </c>
      <c r="E20" s="228">
        <f>SUM(E12:E19)</f>
        <v>0</v>
      </c>
      <c r="F20" s="228"/>
      <c r="G20" s="228">
        <f>SUM(G12:G19)</f>
        <v>0</v>
      </c>
      <c r="H20" s="228">
        <f>SUM(H12:H19)</f>
        <v>0</v>
      </c>
      <c r="I20" s="228"/>
      <c r="J20" s="228">
        <f>SUM(J12:J19)</f>
        <v>50189.895429999997</v>
      </c>
      <c r="K20" s="228">
        <f>SUM(K12:K19)</f>
        <v>49870.475469999998</v>
      </c>
      <c r="L20" s="228">
        <f>SUM(L12:L19)</f>
        <v>52593.86</v>
      </c>
      <c r="M20" s="228"/>
      <c r="N20" s="228">
        <f>SUM(N12:N19)</f>
        <v>319.41996</v>
      </c>
      <c r="O20" s="228">
        <f>SUM(O12:O19)</f>
        <v>531.03899999999999</v>
      </c>
      <c r="P20" s="145"/>
      <c r="Q20" s="145">
        <f>SUM(Q12:Q19)</f>
        <v>0</v>
      </c>
      <c r="R20" s="145">
        <f>SUM(R12:R19)</f>
        <v>0</v>
      </c>
      <c r="S20" s="145">
        <f>SUM(S12:S19)</f>
        <v>0</v>
      </c>
      <c r="T20" s="145"/>
      <c r="U20" s="145">
        <f>SUM(U12:U19)</f>
        <v>0</v>
      </c>
      <c r="V20" s="145">
        <f>SUM(V12:V19)</f>
        <v>0</v>
      </c>
      <c r="W20" s="145"/>
      <c r="X20" s="145">
        <f>SUM(X12:X19)</f>
        <v>0</v>
      </c>
      <c r="Y20" s="145">
        <f>SUM(Y12:Y19)</f>
        <v>0</v>
      </c>
      <c r="Z20" s="145"/>
      <c r="AA20" s="145">
        <f>SUM(AA12:AA19)</f>
        <v>0</v>
      </c>
      <c r="AB20" s="145">
        <f>SUM(AB12:AB19)</f>
        <v>0</v>
      </c>
      <c r="AC20" s="145"/>
      <c r="AD20" s="145">
        <f>SUM(AD12:AD19)</f>
        <v>0</v>
      </c>
      <c r="AE20" s="145">
        <f>SUM(AE12:AE19)</f>
        <v>0</v>
      </c>
      <c r="AF20" s="145"/>
      <c r="AG20" s="145">
        <f>SUM(AG12:AG19)</f>
        <v>0</v>
      </c>
      <c r="AH20" s="145">
        <f>SUM(AH12:AH19)</f>
        <v>0</v>
      </c>
      <c r="AI20" s="145"/>
      <c r="AJ20" s="145">
        <f>SUM(AJ12:AJ19)</f>
        <v>0</v>
      </c>
      <c r="AK20" s="145">
        <f>SUM(AK12:AK19)</f>
        <v>0</v>
      </c>
      <c r="AL20" s="145">
        <f>SUM(AL12:AL19)</f>
        <v>0</v>
      </c>
      <c r="AM20" s="145"/>
      <c r="AN20" s="145">
        <f>SUM(AN12:AN19)</f>
        <v>0</v>
      </c>
      <c r="AO20" s="145">
        <f>SUM(AO12:AO19)</f>
        <v>0</v>
      </c>
      <c r="AP20" s="145"/>
      <c r="AQ20" s="145">
        <f>SUM(AQ12:AQ19)</f>
        <v>0</v>
      </c>
      <c r="AR20" s="145">
        <f>SUM(AR12:AR19)</f>
        <v>0</v>
      </c>
      <c r="AS20" s="145"/>
      <c r="AT20" s="145">
        <f>SUM(AT12:AT19)</f>
        <v>0</v>
      </c>
      <c r="AU20" s="145">
        <f>SUM(AU12:AU19)</f>
        <v>0</v>
      </c>
      <c r="AV20" s="145"/>
      <c r="AW20" s="145">
        <f>SUM(AW12:AW19)</f>
        <v>0</v>
      </c>
      <c r="AX20" s="145">
        <f>SUM(AX12:AX19)</f>
        <v>0</v>
      </c>
      <c r="AY20" s="145"/>
      <c r="AZ20" s="145">
        <f>SUM(AZ12:AZ19)</f>
        <v>0</v>
      </c>
      <c r="BA20" s="145">
        <f>SUM(BA12:BA19)</f>
        <v>0</v>
      </c>
      <c r="BB20" s="145"/>
      <c r="BC20" s="145">
        <f>SUM(BC12:BC19)</f>
        <v>0</v>
      </c>
      <c r="BD20" s="145">
        <f>SUM(BD12:BD19)</f>
        <v>0</v>
      </c>
      <c r="BE20" s="145"/>
      <c r="BF20" s="145">
        <f>SUM(BF12:BF19)</f>
        <v>0</v>
      </c>
      <c r="BG20" s="145">
        <f>SUM(BG12:BG19)</f>
        <v>0</v>
      </c>
      <c r="BH20" s="145"/>
    </row>
    <row r="21" spans="2:60" x14ac:dyDescent="0.2">
      <c r="B21" s="50"/>
      <c r="C21" s="229"/>
      <c r="D21" s="229"/>
      <c r="E21" s="230"/>
      <c r="F21" s="230"/>
      <c r="G21" s="230"/>
      <c r="H21" s="230"/>
      <c r="I21" s="230"/>
      <c r="J21" s="230"/>
      <c r="K21" s="230"/>
      <c r="L21" s="230"/>
      <c r="M21" s="230"/>
      <c r="N21" s="230"/>
      <c r="O21" s="230"/>
    </row>
    <row r="22" spans="2:60" x14ac:dyDescent="0.2">
      <c r="B22" s="50"/>
      <c r="C22" s="50"/>
      <c r="D22" s="50"/>
    </row>
    <row r="23" spans="2:60" x14ac:dyDescent="0.2">
      <c r="B23" s="50"/>
      <c r="C23" s="50"/>
      <c r="D23" s="50"/>
    </row>
    <row r="24" spans="2:60" x14ac:dyDescent="0.2">
      <c r="B24" s="50"/>
      <c r="C24" s="50"/>
      <c r="D24" s="50"/>
    </row>
    <row r="25" spans="2:60" x14ac:dyDescent="0.2">
      <c r="B25" s="50"/>
      <c r="C25" s="50"/>
      <c r="D25" s="50"/>
    </row>
    <row r="26" spans="2:60" x14ac:dyDescent="0.2">
      <c r="B26" s="50"/>
      <c r="C26" s="50"/>
      <c r="D26" s="50"/>
    </row>
    <row r="27" spans="2:60" x14ac:dyDescent="0.2">
      <c r="B27" s="50"/>
      <c r="C27" s="50"/>
      <c r="D27" s="50"/>
    </row>
    <row r="28" spans="2:60" x14ac:dyDescent="0.2">
      <c r="B28" s="50"/>
      <c r="C28" s="50"/>
      <c r="D28" s="50"/>
    </row>
    <row r="29" spans="2:60" x14ac:dyDescent="0.2">
      <c r="B29" s="50"/>
      <c r="C29" s="50"/>
      <c r="D29" s="50"/>
    </row>
    <row r="30" spans="2:60" x14ac:dyDescent="0.2">
      <c r="B30" s="50"/>
      <c r="C30" s="50"/>
      <c r="D30" s="50"/>
    </row>
    <row r="31" spans="2:60" x14ac:dyDescent="0.2">
      <c r="B31" s="50"/>
      <c r="C31" s="50"/>
      <c r="D31" s="50"/>
    </row>
    <row r="32" spans="2:60" ht="15" x14ac:dyDescent="0.2">
      <c r="B32" s="63"/>
      <c r="C32" s="50"/>
      <c r="D32" s="50"/>
    </row>
    <row r="33" spans="2:4" ht="15" x14ac:dyDescent="0.2">
      <c r="B33" s="63"/>
      <c r="C33" s="63"/>
      <c r="D33" s="63"/>
    </row>
    <row r="34" spans="2:4" ht="15" x14ac:dyDescent="0.2">
      <c r="B34" s="63"/>
      <c r="C34" s="63"/>
      <c r="D34" s="63"/>
    </row>
    <row r="35" spans="2:4" ht="15" x14ac:dyDescent="0.2">
      <c r="B35" s="63"/>
      <c r="C35" s="63"/>
      <c r="D35" s="63"/>
    </row>
    <row r="36" spans="2:4" ht="15" x14ac:dyDescent="0.2">
      <c r="B36" s="63"/>
      <c r="C36" s="63"/>
      <c r="D36" s="63"/>
    </row>
    <row r="37" spans="2:4" ht="15" x14ac:dyDescent="0.2">
      <c r="B37" s="63"/>
      <c r="C37" s="63"/>
      <c r="D37" s="63"/>
    </row>
    <row r="38" spans="2:4" ht="15" x14ac:dyDescent="0.2">
      <c r="B38" s="63"/>
      <c r="C38" s="63"/>
      <c r="D38" s="63"/>
    </row>
    <row r="39" spans="2:4" ht="15" x14ac:dyDescent="0.2">
      <c r="B39" s="63"/>
      <c r="C39" s="63"/>
      <c r="D39" s="63"/>
    </row>
    <row r="40" spans="2:4" ht="15" x14ac:dyDescent="0.2">
      <c r="B40" s="63"/>
      <c r="C40" s="63"/>
      <c r="D40" s="63"/>
    </row>
    <row r="41" spans="2:4" ht="15" x14ac:dyDescent="0.2">
      <c r="B41" s="63"/>
      <c r="C41" s="63"/>
      <c r="D41" s="63"/>
    </row>
    <row r="42" spans="2:4" ht="15" x14ac:dyDescent="0.2">
      <c r="B42" s="63"/>
      <c r="C42" s="63"/>
      <c r="D42" s="63"/>
    </row>
    <row r="43" spans="2:4" ht="15" x14ac:dyDescent="0.2">
      <c r="B43" s="63"/>
      <c r="C43" s="63"/>
      <c r="D43" s="63"/>
    </row>
    <row r="44" spans="2:4" ht="15" x14ac:dyDescent="0.2">
      <c r="B44" s="63"/>
      <c r="C44" s="63"/>
      <c r="D44" s="63"/>
    </row>
    <row r="45" spans="2:4" ht="15" x14ac:dyDescent="0.2">
      <c r="B45" s="63"/>
      <c r="C45" s="63"/>
      <c r="D45" s="63"/>
    </row>
    <row r="46" spans="2:4" ht="15" x14ac:dyDescent="0.2">
      <c r="B46" s="63"/>
      <c r="C46" s="63"/>
      <c r="D46" s="63"/>
    </row>
    <row r="47" spans="2:4" ht="15" x14ac:dyDescent="0.2">
      <c r="B47" s="63"/>
      <c r="C47" s="63"/>
      <c r="D47" s="63"/>
    </row>
    <row r="48" spans="2:4" ht="15" x14ac:dyDescent="0.2">
      <c r="B48" s="63"/>
      <c r="C48" s="63"/>
      <c r="D48" s="63"/>
    </row>
    <row r="49" spans="2:4" ht="15" x14ac:dyDescent="0.2">
      <c r="B49" s="63"/>
      <c r="C49" s="63"/>
      <c r="D49" s="63"/>
    </row>
    <row r="50" spans="2:4" ht="15" x14ac:dyDescent="0.2">
      <c r="B50" s="63"/>
      <c r="C50" s="63"/>
      <c r="D50" s="63"/>
    </row>
    <row r="51" spans="2:4" ht="15" x14ac:dyDescent="0.2">
      <c r="B51" s="63"/>
      <c r="C51" s="63"/>
      <c r="D51" s="63"/>
    </row>
    <row r="52" spans="2:4" ht="15" x14ac:dyDescent="0.2">
      <c r="B52" s="63"/>
      <c r="C52" s="63"/>
      <c r="D52" s="63"/>
    </row>
    <row r="53" spans="2:4" ht="15" x14ac:dyDescent="0.2">
      <c r="B53" s="63"/>
      <c r="C53" s="63"/>
      <c r="D53" s="63"/>
    </row>
    <row r="54" spans="2:4" ht="15" x14ac:dyDescent="0.2">
      <c r="B54" s="63"/>
      <c r="C54" s="63"/>
      <c r="D54" s="63"/>
    </row>
    <row r="55" spans="2:4" ht="15" x14ac:dyDescent="0.2">
      <c r="B55" s="63"/>
      <c r="C55" s="63"/>
      <c r="D55" s="63"/>
    </row>
    <row r="56" spans="2:4" ht="15" x14ac:dyDescent="0.2">
      <c r="B56" s="63"/>
      <c r="C56" s="63"/>
      <c r="D56" s="63"/>
    </row>
    <row r="57" spans="2:4" ht="15" x14ac:dyDescent="0.2">
      <c r="B57" s="63"/>
      <c r="C57" s="63"/>
      <c r="D57" s="63"/>
    </row>
    <row r="58" spans="2:4" ht="15" x14ac:dyDescent="0.2">
      <c r="B58" s="63"/>
      <c r="C58" s="63"/>
      <c r="D58" s="63"/>
    </row>
    <row r="59" spans="2:4" ht="15" x14ac:dyDescent="0.2">
      <c r="B59" s="63"/>
      <c r="C59" s="63"/>
      <c r="D59" s="63"/>
    </row>
    <row r="60" spans="2:4" ht="15" x14ac:dyDescent="0.2">
      <c r="B60" s="63"/>
      <c r="C60" s="63"/>
      <c r="D60" s="63"/>
    </row>
    <row r="61" spans="2:4" ht="15" x14ac:dyDescent="0.2">
      <c r="B61" s="63"/>
      <c r="C61" s="63"/>
      <c r="D61" s="63"/>
    </row>
    <row r="62" spans="2:4" ht="15" x14ac:dyDescent="0.2">
      <c r="B62" s="63"/>
      <c r="C62" s="63"/>
      <c r="D62" s="63"/>
    </row>
    <row r="63" spans="2:4" ht="15" x14ac:dyDescent="0.2">
      <c r="B63" s="63"/>
      <c r="C63" s="63"/>
      <c r="D63" s="63"/>
    </row>
    <row r="64" spans="2:4" ht="15" x14ac:dyDescent="0.2">
      <c r="B64" s="63"/>
      <c r="C64" s="63"/>
      <c r="D64" s="63"/>
    </row>
    <row r="65" spans="2:4" ht="15" x14ac:dyDescent="0.2">
      <c r="B65" s="63"/>
      <c r="C65" s="63"/>
      <c r="D65" s="63"/>
    </row>
    <row r="66" spans="2:4" ht="15" x14ac:dyDescent="0.2">
      <c r="B66" s="63"/>
      <c r="C66" s="63"/>
      <c r="D66" s="63"/>
    </row>
    <row r="67" spans="2:4" ht="15" x14ac:dyDescent="0.2">
      <c r="B67" s="63"/>
      <c r="C67" s="63"/>
      <c r="D67" s="63"/>
    </row>
    <row r="68" spans="2:4" ht="15" x14ac:dyDescent="0.2">
      <c r="B68" s="63"/>
      <c r="C68" s="63"/>
      <c r="D68" s="63"/>
    </row>
    <row r="69" spans="2:4" ht="15" x14ac:dyDescent="0.2">
      <c r="B69" s="63"/>
      <c r="C69" s="63"/>
      <c r="D69" s="63"/>
    </row>
    <row r="70" spans="2:4" ht="15" x14ac:dyDescent="0.2">
      <c r="B70" s="63"/>
      <c r="C70" s="63"/>
      <c r="D70" s="63"/>
    </row>
    <row r="71" spans="2:4" ht="15" x14ac:dyDescent="0.2">
      <c r="B71" s="63"/>
      <c r="C71" s="63"/>
      <c r="D71" s="63"/>
    </row>
    <row r="72" spans="2:4" ht="15" x14ac:dyDescent="0.2">
      <c r="B72" s="63"/>
      <c r="C72" s="63"/>
      <c r="D72" s="63"/>
    </row>
    <row r="73" spans="2:4" ht="15" x14ac:dyDescent="0.2">
      <c r="B73" s="63"/>
      <c r="C73" s="63"/>
      <c r="D73" s="63"/>
    </row>
    <row r="74" spans="2:4" ht="15" x14ac:dyDescent="0.2">
      <c r="B74" s="63"/>
      <c r="C74" s="63"/>
      <c r="D74" s="63"/>
    </row>
    <row r="75" spans="2:4" ht="15" x14ac:dyDescent="0.2">
      <c r="B75" s="63"/>
      <c r="C75" s="63"/>
      <c r="D75" s="63"/>
    </row>
    <row r="76" spans="2:4" ht="15" x14ac:dyDescent="0.2">
      <c r="B76" s="63"/>
      <c r="C76" s="63"/>
      <c r="D76" s="63"/>
    </row>
    <row r="77" spans="2:4" ht="15" x14ac:dyDescent="0.2">
      <c r="B77" s="63"/>
      <c r="C77" s="63"/>
      <c r="D77" s="63"/>
    </row>
    <row r="78" spans="2:4" ht="15" x14ac:dyDescent="0.2">
      <c r="B78" s="63"/>
      <c r="C78" s="63"/>
      <c r="D78" s="63"/>
    </row>
    <row r="79" spans="2:4" ht="15" x14ac:dyDescent="0.2">
      <c r="B79" s="63"/>
      <c r="C79" s="63"/>
      <c r="D79" s="63"/>
    </row>
    <row r="80" spans="2:4" ht="15" x14ac:dyDescent="0.2">
      <c r="B80" s="63"/>
      <c r="C80" s="63"/>
      <c r="D80" s="63"/>
    </row>
    <row r="81" spans="2:4" ht="15" x14ac:dyDescent="0.2">
      <c r="B81" s="63"/>
      <c r="C81" s="63"/>
      <c r="D81" s="63"/>
    </row>
    <row r="82" spans="2:4" ht="15" x14ac:dyDescent="0.2">
      <c r="B82" s="63"/>
      <c r="C82" s="63"/>
      <c r="D82" s="63"/>
    </row>
    <row r="83" spans="2:4" ht="15" x14ac:dyDescent="0.2">
      <c r="B83" s="63"/>
      <c r="C83" s="63"/>
      <c r="D83" s="63"/>
    </row>
    <row r="84" spans="2:4" ht="15" x14ac:dyDescent="0.2">
      <c r="B84" s="63"/>
      <c r="C84" s="63"/>
      <c r="D84" s="63"/>
    </row>
    <row r="85" spans="2:4" ht="15" x14ac:dyDescent="0.2">
      <c r="B85" s="63"/>
      <c r="C85" s="63"/>
      <c r="D85" s="63"/>
    </row>
    <row r="86" spans="2:4" ht="15" x14ac:dyDescent="0.2">
      <c r="B86" s="63"/>
      <c r="C86" s="63"/>
      <c r="D86" s="63"/>
    </row>
    <row r="87" spans="2:4" ht="15" x14ac:dyDescent="0.2">
      <c r="B87" s="63"/>
      <c r="C87" s="63"/>
      <c r="D87" s="63"/>
    </row>
    <row r="88" spans="2:4" ht="15" x14ac:dyDescent="0.2">
      <c r="B88" s="63"/>
      <c r="C88" s="63"/>
      <c r="D88" s="63"/>
    </row>
    <row r="89" spans="2:4" ht="15" x14ac:dyDescent="0.2">
      <c r="B89" s="63"/>
      <c r="C89" s="63"/>
      <c r="D89" s="63"/>
    </row>
    <row r="90" spans="2:4" ht="15" x14ac:dyDescent="0.2">
      <c r="B90" s="63"/>
      <c r="C90" s="63"/>
      <c r="D90" s="63"/>
    </row>
    <row r="91" spans="2:4" ht="15" x14ac:dyDescent="0.2">
      <c r="B91" s="63"/>
      <c r="C91" s="63"/>
      <c r="D91" s="63"/>
    </row>
    <row r="92" spans="2:4" ht="15" x14ac:dyDescent="0.2">
      <c r="B92" s="63"/>
      <c r="C92" s="63"/>
      <c r="D92" s="63"/>
    </row>
    <row r="93" spans="2:4" ht="15" x14ac:dyDescent="0.2">
      <c r="B93" s="63"/>
      <c r="C93" s="63"/>
      <c r="D93" s="63"/>
    </row>
    <row r="94" spans="2:4" ht="15" x14ac:dyDescent="0.2">
      <c r="B94" s="63"/>
      <c r="C94" s="63"/>
      <c r="D94" s="63"/>
    </row>
    <row r="95" spans="2:4" ht="15" x14ac:dyDescent="0.2">
      <c r="B95" s="63"/>
      <c r="C95" s="63"/>
      <c r="D95" s="63"/>
    </row>
    <row r="96" spans="2:4" ht="15" x14ac:dyDescent="0.2">
      <c r="B96" s="63"/>
      <c r="C96" s="63"/>
      <c r="D96" s="63"/>
    </row>
    <row r="97" spans="2:4" ht="15" x14ac:dyDescent="0.2">
      <c r="B97" s="63"/>
      <c r="C97" s="63"/>
      <c r="D97" s="63"/>
    </row>
    <row r="98" spans="2:4" ht="15" x14ac:dyDescent="0.2">
      <c r="B98" s="63"/>
      <c r="C98" s="63"/>
      <c r="D98" s="63"/>
    </row>
    <row r="99" spans="2:4" ht="15" x14ac:dyDescent="0.2">
      <c r="B99" s="63"/>
      <c r="C99" s="63"/>
      <c r="D99" s="63"/>
    </row>
    <row r="100" spans="2:4" ht="15" x14ac:dyDescent="0.2">
      <c r="B100" s="63"/>
      <c r="C100" s="63"/>
      <c r="D100" s="63"/>
    </row>
    <row r="101" spans="2:4" ht="15" x14ac:dyDescent="0.2">
      <c r="B101" s="63"/>
      <c r="C101" s="63"/>
      <c r="D101" s="63"/>
    </row>
    <row r="102" spans="2:4" ht="15" x14ac:dyDescent="0.2">
      <c r="B102" s="63"/>
      <c r="C102" s="63"/>
      <c r="D102" s="63"/>
    </row>
    <row r="103" spans="2:4" ht="15" x14ac:dyDescent="0.2">
      <c r="B103" s="63"/>
      <c r="C103" s="63"/>
      <c r="D103" s="63"/>
    </row>
    <row r="104" spans="2:4" ht="15" x14ac:dyDescent="0.2">
      <c r="B104" s="63"/>
      <c r="C104" s="63"/>
      <c r="D104" s="63"/>
    </row>
    <row r="105" spans="2:4" ht="15" x14ac:dyDescent="0.2">
      <c r="B105" s="63"/>
      <c r="C105" s="63"/>
      <c r="D105" s="63"/>
    </row>
    <row r="106" spans="2:4" ht="15" x14ac:dyDescent="0.2">
      <c r="B106" s="63"/>
      <c r="C106" s="63"/>
      <c r="D106" s="63"/>
    </row>
    <row r="107" spans="2:4" ht="15" x14ac:dyDescent="0.2">
      <c r="B107" s="63"/>
      <c r="C107" s="63"/>
      <c r="D107" s="63"/>
    </row>
    <row r="108" spans="2:4" ht="15" x14ac:dyDescent="0.2">
      <c r="B108" s="63"/>
      <c r="C108" s="63"/>
      <c r="D108" s="63"/>
    </row>
    <row r="109" spans="2:4" ht="15" x14ac:dyDescent="0.2">
      <c r="B109" s="63"/>
      <c r="C109" s="63"/>
      <c r="D109" s="63"/>
    </row>
    <row r="110" spans="2:4" ht="15" x14ac:dyDescent="0.2">
      <c r="B110" s="63"/>
      <c r="C110" s="63"/>
      <c r="D110" s="63"/>
    </row>
    <row r="111" spans="2:4" ht="15" x14ac:dyDescent="0.2">
      <c r="C111" s="63"/>
      <c r="D111" s="63"/>
    </row>
  </sheetData>
  <mergeCells count="29">
    <mergeCell ref="K9:M9"/>
    <mergeCell ref="N9:P9"/>
    <mergeCell ref="R9:T9"/>
    <mergeCell ref="R8:W8"/>
    <mergeCell ref="B1:D1"/>
    <mergeCell ref="B5:D5"/>
    <mergeCell ref="Q7:AI7"/>
    <mergeCell ref="D9:F9"/>
    <mergeCell ref="D7:I7"/>
    <mergeCell ref="AD8:AH8"/>
    <mergeCell ref="U9:W9"/>
    <mergeCell ref="X9:Z9"/>
    <mergeCell ref="AA9:AC9"/>
    <mergeCell ref="J7:P7"/>
    <mergeCell ref="G9:I9"/>
    <mergeCell ref="AJ7:BH7"/>
    <mergeCell ref="AD9:AF9"/>
    <mergeCell ref="X8:AC8"/>
    <mergeCell ref="AZ9:BB9"/>
    <mergeCell ref="BC8:BH8"/>
    <mergeCell ref="AW8:BB8"/>
    <mergeCell ref="AQ8:AV8"/>
    <mergeCell ref="AK8:AP8"/>
    <mergeCell ref="AW9:AY9"/>
    <mergeCell ref="AT9:AV9"/>
    <mergeCell ref="AG9:AI9"/>
    <mergeCell ref="AK9:AM9"/>
    <mergeCell ref="AN9:AP9"/>
    <mergeCell ref="AQ9:AS9"/>
  </mergeCells>
  <pageMargins left="0.75" right="0.75" top="1" bottom="1" header="0.5" footer="0.5"/>
  <pageSetup paperSize="9" scale="21" orientation="landscape" verticalDpi="2" r:id="rId1"/>
  <headerFooter alignWithMargins="0"/>
  <customProperties>
    <customPr name="_pios_id" r:id="rId2"/>
    <customPr name="EpmWorksheetKeyString_GUID" r:id="rId3"/>
  </customProperties>
  <drawing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B1:I13"/>
  <sheetViews>
    <sheetView workbookViewId="0"/>
  </sheetViews>
  <sheetFormatPr defaultRowHeight="12.75" x14ac:dyDescent="0.2"/>
  <cols>
    <col min="1" max="1" width="12" style="43" customWidth="1"/>
    <col min="2" max="2" width="34.28515625" style="43" customWidth="1"/>
    <col min="3" max="3" width="16.42578125" style="43" customWidth="1"/>
    <col min="4" max="4" width="50.28515625" style="43" customWidth="1"/>
    <col min="5" max="5" width="20.140625" style="43" customWidth="1"/>
    <col min="6" max="6" width="5.7109375" style="43" customWidth="1"/>
    <col min="7" max="9" width="19.85546875" style="43" customWidth="1"/>
    <col min="10" max="10" width="18.28515625" style="43" customWidth="1"/>
    <col min="11" max="16384" width="9.140625" style="43"/>
  </cols>
  <sheetData>
    <row r="1" spans="2:9" ht="20.25" x14ac:dyDescent="0.3">
      <c r="B1" s="44" t="s">
        <v>161</v>
      </c>
      <c r="C1" s="42"/>
      <c r="D1" s="42"/>
      <c r="E1" s="42"/>
      <c r="F1" s="42"/>
      <c r="G1" s="42"/>
      <c r="H1" s="42"/>
      <c r="I1" s="42"/>
    </row>
    <row r="2" spans="2:9" ht="15" x14ac:dyDescent="0.25">
      <c r="B2" s="162" t="str">
        <f>Tradingname</f>
        <v>Queensland Gas Pipeline</v>
      </c>
      <c r="C2" s="163"/>
    </row>
    <row r="3" spans="2:9" ht="18" customHeight="1" x14ac:dyDescent="0.45">
      <c r="B3" s="164" t="s">
        <v>221</v>
      </c>
      <c r="C3" s="165">
        <f>Yearending</f>
        <v>44196</v>
      </c>
      <c r="D3" s="123"/>
      <c r="E3" s="123"/>
    </row>
    <row r="4" spans="2:9" ht="20.25" x14ac:dyDescent="0.3">
      <c r="B4" s="41"/>
    </row>
    <row r="5" spans="2:9" ht="15.75" x14ac:dyDescent="0.25">
      <c r="B5" s="65" t="s">
        <v>242</v>
      </c>
    </row>
    <row r="6" spans="2:9" x14ac:dyDescent="0.2">
      <c r="B6" s="45"/>
      <c r="C6" s="48"/>
      <c r="D6" s="48"/>
      <c r="E6" s="48"/>
      <c r="G6" s="66"/>
      <c r="H6" s="50"/>
      <c r="I6" s="50"/>
    </row>
    <row r="7" spans="2:9" ht="57" customHeight="1" x14ac:dyDescent="0.2">
      <c r="B7" s="326" t="s">
        <v>162</v>
      </c>
      <c r="C7" s="327"/>
      <c r="D7" s="327"/>
      <c r="E7" s="328"/>
    </row>
    <row r="8" spans="2:9" ht="13.5" customHeight="1" x14ac:dyDescent="0.2">
      <c r="B8" s="325" t="s">
        <v>392</v>
      </c>
      <c r="C8" s="325"/>
      <c r="D8" s="325"/>
      <c r="E8" s="325"/>
    </row>
    <row r="9" spans="2:9" ht="13.5" customHeight="1" x14ac:dyDescent="0.2">
      <c r="B9" s="325" t="s">
        <v>393</v>
      </c>
      <c r="C9" s="325"/>
      <c r="D9" s="325"/>
      <c r="E9" s="325"/>
    </row>
    <row r="10" spans="2:9" ht="13.5" customHeight="1" x14ac:dyDescent="0.2">
      <c r="B10" s="325" t="s">
        <v>394</v>
      </c>
      <c r="C10" s="325"/>
      <c r="D10" s="325"/>
      <c r="E10" s="325"/>
    </row>
    <row r="11" spans="2:9" ht="13.5" customHeight="1" x14ac:dyDescent="0.2">
      <c r="B11" s="325"/>
      <c r="C11" s="325"/>
      <c r="D11" s="325"/>
      <c r="E11" s="325"/>
    </row>
    <row r="12" spans="2:9" ht="13.5" customHeight="1" x14ac:dyDescent="0.2">
      <c r="B12" s="325"/>
      <c r="C12" s="325"/>
      <c r="D12" s="325"/>
      <c r="E12" s="325"/>
    </row>
    <row r="13" spans="2:9" ht="13.5" customHeight="1" x14ac:dyDescent="0.2">
      <c r="B13" s="325"/>
      <c r="C13" s="325"/>
      <c r="D13" s="325"/>
      <c r="E13" s="325"/>
    </row>
  </sheetData>
  <mergeCells count="7">
    <mergeCell ref="B13:E13"/>
    <mergeCell ref="B7:E7"/>
    <mergeCell ref="B8:E8"/>
    <mergeCell ref="B9:E9"/>
    <mergeCell ref="B10:E10"/>
    <mergeCell ref="B11:E11"/>
    <mergeCell ref="B12:E12"/>
  </mergeCells>
  <pageMargins left="0.75" right="0.75" top="1" bottom="1" header="0.5" footer="0.5"/>
  <pageSetup paperSize="9" scale="59" orientation="landscape" r:id="rId1"/>
  <headerFooter alignWithMargins="0"/>
  <colBreaks count="1" manualBreakCount="1">
    <brk id="6" max="22" man="1"/>
  </colBreaks>
  <customProperties>
    <customPr name="_pios_id" r:id="rId2"/>
    <customPr name="EpmWorksheetKeyString_GUID" r:id="rId3"/>
  </customProperties>
  <drawing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D4"/>
  <sheetViews>
    <sheetView workbookViewId="0"/>
  </sheetViews>
  <sheetFormatPr defaultRowHeight="12.75" x14ac:dyDescent="0.2"/>
  <cols>
    <col min="1" max="1" width="11.7109375" style="43" customWidth="1"/>
    <col min="2" max="2" width="22.42578125" style="43" customWidth="1"/>
    <col min="3" max="3" width="15.85546875" style="43" customWidth="1"/>
    <col min="4" max="4" width="84.28515625" style="43" customWidth="1"/>
    <col min="5" max="16384" width="9.140625" style="43"/>
  </cols>
  <sheetData>
    <row r="1" spans="2:4" ht="20.25" x14ac:dyDescent="0.3">
      <c r="B1" s="44" t="s">
        <v>273</v>
      </c>
      <c r="C1" s="42"/>
      <c r="D1" s="42"/>
    </row>
    <row r="2" spans="2:4" ht="15" x14ac:dyDescent="0.25">
      <c r="B2" s="162" t="str">
        <f>Tradingname</f>
        <v>Queensland Gas Pipeline</v>
      </c>
      <c r="C2" s="163"/>
    </row>
    <row r="3" spans="2:4" ht="15.75" customHeight="1" x14ac:dyDescent="0.45">
      <c r="B3" s="164" t="s">
        <v>221</v>
      </c>
      <c r="C3" s="165">
        <f>Yearending</f>
        <v>44196</v>
      </c>
      <c r="D3" s="123"/>
    </row>
    <row r="4" spans="2:4" ht="20.25" x14ac:dyDescent="0.3">
      <c r="B4" s="41"/>
    </row>
  </sheetData>
  <pageMargins left="0.25" right="0.25" top="0.75" bottom="0.75" header="0.3" footer="0.3"/>
  <pageSetup paperSize="9" orientation="landscape" r:id="rId1"/>
  <customProperties>
    <customPr name="_pios_id" r:id="rId2"/>
    <customPr name="EpmWorksheetKeyString_GUID" r:id="rId3"/>
  </customPropertie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tabColor rgb="FF92D050"/>
    <pageSetUpPr fitToPage="1"/>
  </sheetPr>
  <dimension ref="A1:T55"/>
  <sheetViews>
    <sheetView workbookViewId="0"/>
  </sheetViews>
  <sheetFormatPr defaultRowHeight="23.25" x14ac:dyDescent="0.35"/>
  <cols>
    <col min="1" max="1" width="6.140625" style="17" customWidth="1"/>
    <col min="2" max="2" width="5.7109375" style="17" customWidth="1"/>
    <col min="3" max="4" width="16.7109375" style="17" customWidth="1"/>
    <col min="5" max="5" width="15" style="17" customWidth="1"/>
    <col min="6" max="6" width="5.7109375" style="17" customWidth="1"/>
    <col min="7" max="9" width="16.7109375" style="17" customWidth="1"/>
    <col min="10" max="10" width="5.7109375" style="17" customWidth="1"/>
    <col min="11" max="11" width="8" style="17" customWidth="1"/>
    <col min="12" max="12" width="3.7109375" style="17" customWidth="1"/>
    <col min="13" max="18" width="10.7109375" style="17" customWidth="1"/>
    <col min="19" max="19" width="4" style="17" customWidth="1"/>
    <col min="20" max="16384" width="9.140625" style="17"/>
  </cols>
  <sheetData>
    <row r="1" spans="1:20" ht="23.25" customHeight="1" thickBot="1" x14ac:dyDescent="0.4">
      <c r="A1" s="17" t="s">
        <v>18</v>
      </c>
    </row>
    <row r="2" spans="1:20" ht="15" customHeight="1" x14ac:dyDescent="0.35">
      <c r="B2" s="149"/>
      <c r="C2" s="150"/>
      <c r="D2" s="150"/>
      <c r="E2" s="150"/>
      <c r="F2" s="150"/>
      <c r="G2" s="150"/>
      <c r="H2" s="150"/>
      <c r="I2" s="150"/>
      <c r="J2" s="150"/>
      <c r="K2" s="151"/>
      <c r="L2" s="18"/>
      <c r="M2" s="18"/>
      <c r="N2" s="18"/>
      <c r="O2" s="18"/>
      <c r="P2" s="18"/>
      <c r="Q2" s="18"/>
      <c r="R2" s="18"/>
      <c r="S2" s="18"/>
      <c r="T2" s="19"/>
    </row>
    <row r="3" spans="1:20" ht="21" customHeight="1" x14ac:dyDescent="0.35">
      <c r="B3" s="152"/>
      <c r="C3" s="154"/>
      <c r="D3" s="153" t="s">
        <v>19</v>
      </c>
      <c r="E3" s="154"/>
      <c r="F3" s="154"/>
      <c r="G3" s="154"/>
      <c r="H3" s="153"/>
      <c r="I3" s="154"/>
      <c r="J3" s="154"/>
      <c r="K3" s="155"/>
      <c r="L3" s="20"/>
      <c r="M3" s="20"/>
      <c r="N3" s="20"/>
      <c r="O3" s="20"/>
      <c r="P3" s="20"/>
      <c r="Q3" s="20"/>
      <c r="R3" s="20"/>
      <c r="S3" s="21"/>
      <c r="T3" s="19"/>
    </row>
    <row r="4" spans="1:20" ht="15" customHeight="1" thickBot="1" x14ac:dyDescent="0.4">
      <c r="B4" s="152"/>
      <c r="C4" s="156"/>
      <c r="D4" s="157"/>
      <c r="E4" s="156"/>
      <c r="F4" s="156"/>
      <c r="G4" s="156"/>
      <c r="H4" s="158"/>
      <c r="I4" s="156"/>
      <c r="J4" s="156"/>
      <c r="K4" s="155"/>
      <c r="L4" s="22"/>
      <c r="M4" s="22"/>
      <c r="N4" s="22"/>
      <c r="O4" s="22"/>
      <c r="P4" s="22"/>
      <c r="Q4" s="22"/>
      <c r="R4" s="22"/>
      <c r="S4" s="18"/>
      <c r="T4" s="19"/>
    </row>
    <row r="5" spans="1:20" s="23" customFormat="1" ht="15" customHeight="1" x14ac:dyDescent="0.2">
      <c r="B5" s="24"/>
      <c r="C5" s="25"/>
      <c r="D5" s="25"/>
      <c r="E5" s="25"/>
      <c r="F5" s="25"/>
      <c r="G5" s="25"/>
      <c r="H5" s="25"/>
      <c r="I5" s="25"/>
      <c r="J5" s="25"/>
      <c r="K5" s="26"/>
      <c r="L5" s="27"/>
      <c r="M5" s="22"/>
      <c r="N5" s="22"/>
      <c r="O5" s="22"/>
      <c r="P5" s="22"/>
      <c r="Q5" s="22"/>
      <c r="R5" s="22"/>
      <c r="S5" s="20"/>
      <c r="T5" s="28"/>
    </row>
    <row r="6" spans="1:20" s="159" customFormat="1" ht="15" customHeight="1" x14ac:dyDescent="0.2">
      <c r="B6" s="34"/>
      <c r="C6" s="29"/>
      <c r="D6" s="29"/>
      <c r="E6" s="29"/>
      <c r="F6" s="29"/>
      <c r="G6" s="29"/>
      <c r="H6" s="29"/>
      <c r="I6" s="29"/>
      <c r="J6" s="29"/>
      <c r="K6" s="35"/>
      <c r="L6" s="27"/>
      <c r="M6" s="22"/>
      <c r="N6" s="22"/>
      <c r="O6" s="22"/>
      <c r="P6" s="22"/>
      <c r="Q6" s="22"/>
      <c r="R6" s="22"/>
      <c r="S6" s="20"/>
      <c r="T6" s="22"/>
    </row>
    <row r="7" spans="1:20" s="159" customFormat="1" ht="15" customHeight="1" x14ac:dyDescent="0.2">
      <c r="B7" s="34"/>
      <c r="C7" s="29"/>
      <c r="D7" s="29"/>
      <c r="E7" s="29"/>
      <c r="F7" s="29"/>
      <c r="G7" s="29"/>
      <c r="H7" s="29"/>
      <c r="I7" s="29"/>
      <c r="J7" s="29"/>
      <c r="K7" s="35"/>
      <c r="L7" s="27"/>
      <c r="M7" s="22"/>
      <c r="N7" s="22"/>
      <c r="O7" s="22"/>
      <c r="P7" s="22"/>
      <c r="Q7" s="22"/>
      <c r="R7" s="22"/>
      <c r="S7" s="20"/>
      <c r="T7" s="22"/>
    </row>
    <row r="8" spans="1:20" s="159" customFormat="1" ht="15" customHeight="1" x14ac:dyDescent="0.2">
      <c r="B8" s="34"/>
      <c r="C8" s="29"/>
      <c r="D8" s="29"/>
      <c r="E8" s="29"/>
      <c r="F8" s="29"/>
      <c r="G8" s="29"/>
      <c r="H8" s="29"/>
      <c r="I8" s="29"/>
      <c r="J8" s="29"/>
      <c r="K8" s="35"/>
      <c r="L8" s="27"/>
      <c r="M8" s="22"/>
      <c r="N8" s="22"/>
      <c r="O8" s="22"/>
      <c r="P8" s="22"/>
      <c r="Q8" s="22"/>
      <c r="R8" s="22"/>
      <c r="S8" s="20"/>
      <c r="T8" s="22"/>
    </row>
    <row r="9" spans="1:20" s="159" customFormat="1" ht="15" customHeight="1" x14ac:dyDescent="0.2">
      <c r="B9" s="34"/>
      <c r="C9" s="29"/>
      <c r="D9" s="29"/>
      <c r="E9" s="29"/>
      <c r="F9" s="29"/>
      <c r="G9" s="29"/>
      <c r="H9" s="29"/>
      <c r="I9" s="29"/>
      <c r="J9" s="29"/>
      <c r="K9" s="35"/>
      <c r="L9" s="27"/>
      <c r="M9" s="22"/>
      <c r="N9" s="22"/>
      <c r="O9" s="22"/>
      <c r="P9" s="22"/>
      <c r="Q9" s="22"/>
      <c r="R9" s="22"/>
      <c r="S9" s="20"/>
      <c r="T9" s="22"/>
    </row>
    <row r="10" spans="1:20" s="159" customFormat="1" ht="15" customHeight="1" x14ac:dyDescent="0.2">
      <c r="B10" s="34"/>
      <c r="C10" s="29"/>
      <c r="D10" s="29"/>
      <c r="E10" s="29"/>
      <c r="F10" s="29"/>
      <c r="G10" s="29"/>
      <c r="H10" s="29"/>
      <c r="I10" s="29"/>
      <c r="J10" s="29"/>
      <c r="K10" s="35"/>
      <c r="L10" s="27"/>
      <c r="M10" s="22"/>
      <c r="N10" s="22"/>
      <c r="O10" s="22"/>
      <c r="P10" s="22"/>
      <c r="Q10" s="22"/>
      <c r="R10" s="22"/>
      <c r="S10" s="20"/>
      <c r="T10" s="22"/>
    </row>
    <row r="11" spans="1:20" s="159" customFormat="1" ht="15" customHeight="1" x14ac:dyDescent="0.2">
      <c r="B11" s="34"/>
      <c r="C11" s="29"/>
      <c r="D11" s="29"/>
      <c r="E11" s="29"/>
      <c r="F11" s="29"/>
      <c r="G11" s="29"/>
      <c r="H11" s="29"/>
      <c r="I11" s="29"/>
      <c r="J11" s="29"/>
      <c r="K11" s="35"/>
      <c r="L11" s="27"/>
      <c r="M11" s="22"/>
      <c r="N11" s="22"/>
      <c r="O11" s="22"/>
      <c r="P11" s="22"/>
      <c r="Q11" s="22"/>
      <c r="R11" s="22"/>
      <c r="S11" s="20"/>
      <c r="T11" s="22"/>
    </row>
    <row r="12" spans="1:20" s="159" customFormat="1" ht="15" customHeight="1" x14ac:dyDescent="0.2">
      <c r="B12" s="34"/>
      <c r="C12" s="29"/>
      <c r="D12" s="29"/>
      <c r="E12" s="29"/>
      <c r="F12" s="29"/>
      <c r="G12" s="29"/>
      <c r="H12" s="29"/>
      <c r="I12" s="29"/>
      <c r="J12" s="29"/>
      <c r="K12" s="35"/>
      <c r="L12" s="27"/>
      <c r="M12" s="22"/>
      <c r="N12" s="22"/>
      <c r="O12" s="22"/>
      <c r="P12" s="22"/>
      <c r="Q12" s="22"/>
      <c r="R12" s="22"/>
      <c r="S12" s="20"/>
      <c r="T12" s="22"/>
    </row>
    <row r="13" spans="1:20" s="159" customFormat="1" ht="15" customHeight="1" x14ac:dyDescent="0.2">
      <c r="B13" s="34"/>
      <c r="C13" s="29"/>
      <c r="D13" s="29"/>
      <c r="E13" s="29"/>
      <c r="F13" s="29"/>
      <c r="G13" s="29"/>
      <c r="H13" s="29"/>
      <c r="I13" s="29"/>
      <c r="J13" s="29"/>
      <c r="K13" s="35"/>
      <c r="L13" s="27"/>
      <c r="M13" s="22"/>
      <c r="N13" s="22"/>
      <c r="O13" s="22"/>
      <c r="P13" s="22"/>
      <c r="Q13" s="22"/>
      <c r="R13" s="22"/>
      <c r="S13" s="20"/>
      <c r="T13" s="22"/>
    </row>
    <row r="14" spans="1:20" s="159" customFormat="1" ht="15" customHeight="1" x14ac:dyDescent="0.2">
      <c r="B14" s="34"/>
      <c r="C14" s="293"/>
      <c r="D14" s="293"/>
      <c r="E14" s="293"/>
      <c r="F14" s="29"/>
      <c r="G14" s="29"/>
      <c r="H14" s="29"/>
      <c r="I14" s="29"/>
      <c r="J14" s="29"/>
      <c r="K14" s="35"/>
      <c r="L14" s="27"/>
      <c r="M14" s="22"/>
      <c r="N14" s="22"/>
      <c r="O14" s="22"/>
      <c r="P14" s="22"/>
      <c r="Q14" s="22"/>
      <c r="R14" s="22"/>
      <c r="S14" s="20"/>
      <c r="T14" s="22"/>
    </row>
    <row r="15" spans="1:20" s="159" customFormat="1" ht="15" customHeight="1" x14ac:dyDescent="0.2">
      <c r="B15" s="34"/>
      <c r="C15" s="29"/>
      <c r="D15" s="29"/>
      <c r="E15" s="29"/>
      <c r="F15" s="29"/>
      <c r="G15" s="29"/>
      <c r="H15" s="29"/>
      <c r="I15" s="29"/>
      <c r="J15" s="29"/>
      <c r="K15" s="35"/>
      <c r="L15" s="27"/>
      <c r="M15" s="160"/>
      <c r="N15" s="22"/>
      <c r="O15" s="22"/>
      <c r="P15" s="22"/>
      <c r="Q15" s="22"/>
      <c r="R15" s="22"/>
      <c r="S15" s="20"/>
      <c r="T15" s="22"/>
    </row>
    <row r="16" spans="1:20" s="159" customFormat="1" ht="15" customHeight="1" x14ac:dyDescent="0.2">
      <c r="B16" s="34"/>
      <c r="C16" s="29"/>
      <c r="D16" s="29"/>
      <c r="E16" s="29"/>
      <c r="F16" s="29"/>
      <c r="G16" s="29"/>
      <c r="H16" s="29"/>
      <c r="I16" s="29"/>
      <c r="J16" s="29"/>
      <c r="K16" s="35"/>
      <c r="L16" s="27"/>
      <c r="M16" s="22"/>
      <c r="N16" s="22"/>
      <c r="O16" s="22"/>
      <c r="P16" s="22"/>
      <c r="Q16" s="22"/>
      <c r="R16" s="22"/>
      <c r="S16" s="20"/>
      <c r="T16" s="22"/>
    </row>
    <row r="17" spans="1:20" s="159" customFormat="1" ht="15" customHeight="1" x14ac:dyDescent="0.2">
      <c r="B17" s="34"/>
      <c r="C17" s="29"/>
      <c r="D17" s="29"/>
      <c r="E17" s="29"/>
      <c r="F17" s="29"/>
      <c r="G17" s="29"/>
      <c r="H17" s="29"/>
      <c r="I17" s="29"/>
      <c r="J17" s="29"/>
      <c r="K17" s="35"/>
      <c r="L17" s="27"/>
      <c r="M17" s="22"/>
      <c r="N17" s="22"/>
      <c r="O17" s="22"/>
      <c r="P17" s="22"/>
      <c r="Q17" s="22"/>
      <c r="R17" s="22"/>
      <c r="S17" s="20"/>
      <c r="T17" s="22"/>
    </row>
    <row r="18" spans="1:20" s="159" customFormat="1" ht="15" customHeight="1" x14ac:dyDescent="0.2">
      <c r="B18" s="34"/>
      <c r="C18" s="29"/>
      <c r="D18" s="29"/>
      <c r="E18" s="29"/>
      <c r="F18" s="29"/>
      <c r="G18" s="29"/>
      <c r="H18" s="29"/>
      <c r="I18" s="29"/>
      <c r="J18" s="29"/>
      <c r="K18" s="35"/>
      <c r="L18" s="27"/>
      <c r="M18" s="22"/>
      <c r="N18" s="22"/>
      <c r="O18" s="22"/>
      <c r="P18" s="22"/>
      <c r="Q18" s="22"/>
      <c r="R18" s="22"/>
      <c r="S18" s="20"/>
      <c r="T18" s="22"/>
    </row>
    <row r="19" spans="1:20" s="159" customFormat="1" ht="15" customHeight="1" x14ac:dyDescent="0.2">
      <c r="B19" s="34"/>
      <c r="C19" s="29"/>
      <c r="D19" s="29"/>
      <c r="E19" s="29"/>
      <c r="F19" s="29"/>
      <c r="G19" s="29"/>
      <c r="H19" s="29"/>
      <c r="I19" s="29"/>
      <c r="J19" s="29"/>
      <c r="K19" s="35"/>
      <c r="L19" s="27"/>
      <c r="M19" s="22"/>
      <c r="N19" s="22"/>
      <c r="O19" s="22"/>
      <c r="P19" s="22"/>
      <c r="Q19" s="22"/>
      <c r="R19" s="22"/>
      <c r="S19" s="20"/>
      <c r="T19" s="22"/>
    </row>
    <row r="20" spans="1:20" s="159" customFormat="1" ht="15" customHeight="1" x14ac:dyDescent="0.2">
      <c r="B20" s="34"/>
      <c r="C20" s="29"/>
      <c r="D20" s="29"/>
      <c r="E20" s="29"/>
      <c r="F20" s="29"/>
      <c r="G20" s="29"/>
      <c r="H20" s="29"/>
      <c r="I20" s="29"/>
      <c r="J20" s="29"/>
      <c r="K20" s="35"/>
      <c r="L20" s="27"/>
      <c r="M20" s="22"/>
      <c r="N20" s="22"/>
      <c r="O20" s="22"/>
      <c r="P20" s="22"/>
      <c r="Q20" s="22"/>
      <c r="R20" s="22"/>
      <c r="S20" s="20"/>
      <c r="T20" s="22"/>
    </row>
    <row r="21" spans="1:20" s="159" customFormat="1" ht="15.75" customHeight="1" x14ac:dyDescent="0.2">
      <c r="B21" s="34"/>
      <c r="C21" s="29"/>
      <c r="D21" s="29"/>
      <c r="E21" s="29"/>
      <c r="F21" s="29"/>
      <c r="G21" s="29"/>
      <c r="H21" s="29"/>
      <c r="I21" s="29"/>
      <c r="J21" s="29"/>
      <c r="K21" s="35"/>
      <c r="L21" s="27"/>
      <c r="M21" s="22"/>
      <c r="N21" s="22"/>
      <c r="O21" s="22"/>
      <c r="P21" s="22"/>
      <c r="Q21" s="22"/>
      <c r="R21" s="22"/>
      <c r="S21" s="20"/>
      <c r="T21" s="22"/>
    </row>
    <row r="22" spans="1:20" s="159" customFormat="1" ht="15.75" customHeight="1" x14ac:dyDescent="0.2">
      <c r="B22" s="34"/>
      <c r="C22" s="29"/>
      <c r="D22" s="29"/>
      <c r="E22" s="29"/>
      <c r="F22" s="29"/>
      <c r="G22" s="29"/>
      <c r="H22" s="29"/>
      <c r="I22" s="29"/>
      <c r="J22" s="29"/>
      <c r="K22" s="35"/>
      <c r="L22" s="27"/>
      <c r="M22" s="22"/>
      <c r="N22" s="22"/>
      <c r="O22" s="22"/>
      <c r="P22" s="22"/>
      <c r="Q22" s="22"/>
      <c r="R22" s="22"/>
      <c r="S22" s="20"/>
      <c r="T22" s="22"/>
    </row>
    <row r="23" spans="1:20" s="159" customFormat="1" ht="15" customHeight="1" x14ac:dyDescent="0.2">
      <c r="B23" s="34"/>
      <c r="C23" s="29"/>
      <c r="D23" s="29"/>
      <c r="E23" s="29"/>
      <c r="F23" s="29"/>
      <c r="G23" s="29"/>
      <c r="H23" s="29"/>
      <c r="I23" s="29"/>
      <c r="J23" s="29"/>
      <c r="K23" s="35"/>
      <c r="L23" s="27"/>
      <c r="M23" s="22"/>
      <c r="N23" s="22"/>
      <c r="O23" s="22"/>
      <c r="P23" s="22"/>
      <c r="Q23" s="22"/>
      <c r="R23" s="22"/>
      <c r="S23" s="20"/>
      <c r="T23" s="22"/>
    </row>
    <row r="24" spans="1:20" s="159" customFormat="1" ht="15" customHeight="1" x14ac:dyDescent="0.2">
      <c r="B24" s="34"/>
      <c r="C24" s="29"/>
      <c r="D24" s="29"/>
      <c r="E24" s="29"/>
      <c r="F24" s="29"/>
      <c r="G24" s="29"/>
      <c r="H24" s="29"/>
      <c r="I24" s="29"/>
      <c r="J24" s="29"/>
      <c r="K24" s="35"/>
      <c r="L24" s="27"/>
      <c r="M24" s="22"/>
      <c r="N24" s="22"/>
      <c r="O24" s="22"/>
      <c r="P24" s="22"/>
      <c r="Q24" s="22"/>
      <c r="R24" s="22"/>
      <c r="S24" s="20"/>
      <c r="T24" s="22"/>
    </row>
    <row r="25" spans="1:20" s="159" customFormat="1" ht="15" customHeight="1" x14ac:dyDescent="0.2">
      <c r="B25" s="34"/>
      <c r="C25" s="29"/>
      <c r="D25" s="29"/>
      <c r="E25" s="29"/>
      <c r="F25" s="29"/>
      <c r="G25" s="29"/>
      <c r="H25" s="29"/>
      <c r="I25" s="29"/>
      <c r="J25" s="29"/>
      <c r="K25" s="35"/>
      <c r="L25" s="27"/>
      <c r="M25" s="22"/>
      <c r="N25" s="22"/>
      <c r="O25" s="22"/>
      <c r="P25" s="22"/>
      <c r="Q25" s="22"/>
      <c r="R25" s="22"/>
      <c r="S25" s="20"/>
      <c r="T25" s="22"/>
    </row>
    <row r="26" spans="1:20" s="159" customFormat="1" ht="15" customHeight="1" x14ac:dyDescent="0.2">
      <c r="B26" s="34"/>
      <c r="C26" s="29"/>
      <c r="D26" s="30"/>
      <c r="E26" s="29"/>
      <c r="F26" s="29"/>
      <c r="G26" s="29"/>
      <c r="H26" s="29"/>
      <c r="I26" s="29"/>
      <c r="J26" s="29"/>
      <c r="K26" s="35"/>
      <c r="L26" s="27"/>
      <c r="M26" s="22"/>
      <c r="N26" s="22"/>
      <c r="O26" s="22"/>
      <c r="P26" s="22"/>
      <c r="Q26" s="22"/>
      <c r="R26" s="22"/>
      <c r="S26" s="20"/>
      <c r="T26" s="22"/>
    </row>
    <row r="27" spans="1:20" s="159" customFormat="1" ht="15" customHeight="1" x14ac:dyDescent="0.2">
      <c r="A27" s="22"/>
      <c r="B27" s="34"/>
      <c r="C27" s="30"/>
      <c r="D27" s="30"/>
      <c r="E27" s="29"/>
      <c r="F27" s="29"/>
      <c r="G27" s="29"/>
      <c r="H27" s="29"/>
      <c r="I27" s="29"/>
      <c r="J27" s="29"/>
      <c r="K27" s="35"/>
      <c r="L27" s="27"/>
      <c r="M27" s="22"/>
      <c r="N27" s="22"/>
      <c r="O27" s="22"/>
      <c r="P27" s="22"/>
      <c r="Q27" s="22"/>
      <c r="R27" s="22"/>
      <c r="S27" s="20"/>
      <c r="T27" s="22"/>
    </row>
    <row r="28" spans="1:20" s="159" customFormat="1" ht="15" customHeight="1" x14ac:dyDescent="0.2">
      <c r="A28" s="22"/>
      <c r="B28" s="34"/>
      <c r="C28" s="30"/>
      <c r="D28" s="30"/>
      <c r="E28" s="29"/>
      <c r="F28" s="29"/>
      <c r="G28" s="29"/>
      <c r="H28" s="29"/>
      <c r="I28" s="29"/>
      <c r="J28" s="29"/>
      <c r="K28" s="35"/>
      <c r="L28" s="27"/>
      <c r="M28" s="22"/>
      <c r="N28" s="22"/>
      <c r="O28" s="22"/>
      <c r="P28" s="22"/>
      <c r="Q28" s="22"/>
      <c r="R28" s="22"/>
      <c r="S28" s="20"/>
      <c r="T28" s="22"/>
    </row>
    <row r="29" spans="1:20" s="159" customFormat="1" ht="15" customHeight="1" x14ac:dyDescent="0.2">
      <c r="A29" s="22"/>
      <c r="B29" s="34"/>
      <c r="C29" s="30"/>
      <c r="D29" s="30"/>
      <c r="E29" s="29"/>
      <c r="F29" s="29"/>
      <c r="G29" s="29"/>
      <c r="H29" s="29"/>
      <c r="I29" s="29"/>
      <c r="J29" s="29"/>
      <c r="K29" s="35"/>
      <c r="L29" s="27"/>
      <c r="M29" s="22"/>
      <c r="N29" s="22"/>
      <c r="O29" s="22"/>
      <c r="P29" s="22"/>
      <c r="Q29" s="22"/>
      <c r="R29" s="22"/>
      <c r="S29" s="20"/>
      <c r="T29" s="22"/>
    </row>
    <row r="30" spans="1:20" s="159" customFormat="1" ht="15" customHeight="1" x14ac:dyDescent="0.2">
      <c r="A30" s="22"/>
      <c r="B30" s="34"/>
      <c r="C30" s="29"/>
      <c r="D30" s="29"/>
      <c r="E30" s="29"/>
      <c r="F30" s="29"/>
      <c r="G30" s="29"/>
      <c r="H30" s="29"/>
      <c r="I30" s="29"/>
      <c r="J30" s="29"/>
      <c r="K30" s="35"/>
      <c r="L30" s="27"/>
      <c r="M30" s="22"/>
      <c r="N30" s="22"/>
      <c r="O30" s="22"/>
      <c r="P30" s="22"/>
      <c r="Q30" s="22"/>
      <c r="R30" s="22"/>
      <c r="S30" s="20"/>
      <c r="T30" s="22"/>
    </row>
    <row r="31" spans="1:20" s="159" customFormat="1" ht="15" customHeight="1" x14ac:dyDescent="0.2">
      <c r="A31" s="22"/>
      <c r="B31" s="34"/>
      <c r="C31" s="29"/>
      <c r="D31" s="29"/>
      <c r="E31" s="29"/>
      <c r="F31" s="29"/>
      <c r="G31" s="29"/>
      <c r="H31" s="29"/>
      <c r="I31" s="29"/>
      <c r="J31" s="32"/>
      <c r="K31" s="35"/>
      <c r="L31" s="33"/>
      <c r="M31" s="20"/>
      <c r="N31" s="20"/>
      <c r="O31" s="20"/>
      <c r="P31" s="20"/>
      <c r="Q31" s="20"/>
      <c r="R31" s="20"/>
      <c r="S31" s="20"/>
      <c r="T31" s="22"/>
    </row>
    <row r="32" spans="1:20" s="159" customFormat="1" ht="15" customHeight="1" x14ac:dyDescent="0.2">
      <c r="A32" s="22"/>
      <c r="B32" s="34"/>
      <c r="C32" s="29"/>
      <c r="D32" s="29"/>
      <c r="E32" s="29"/>
      <c r="F32" s="29"/>
      <c r="G32" s="29"/>
      <c r="H32" s="29"/>
      <c r="I32" s="29"/>
      <c r="J32" s="32"/>
      <c r="K32" s="35"/>
      <c r="L32" s="33"/>
      <c r="M32" s="20"/>
      <c r="N32" s="20"/>
      <c r="O32" s="20"/>
      <c r="P32" s="20"/>
      <c r="Q32" s="20"/>
      <c r="R32" s="20"/>
      <c r="S32" s="20"/>
      <c r="T32" s="22"/>
    </row>
    <row r="33" spans="1:20" s="159" customFormat="1" ht="15" customHeight="1" x14ac:dyDescent="0.2">
      <c r="A33" s="22"/>
      <c r="B33" s="34"/>
      <c r="C33" s="29"/>
      <c r="D33" s="29"/>
      <c r="E33" s="29"/>
      <c r="F33" s="29"/>
      <c r="G33" s="29"/>
      <c r="H33" s="29"/>
      <c r="I33" s="29"/>
      <c r="J33" s="32"/>
      <c r="K33" s="35"/>
      <c r="L33" s="33"/>
      <c r="M33" s="20"/>
      <c r="N33" s="20"/>
      <c r="O33" s="20"/>
      <c r="P33" s="20"/>
      <c r="Q33" s="20"/>
      <c r="R33" s="20"/>
      <c r="S33" s="20"/>
      <c r="T33" s="22"/>
    </row>
    <row r="34" spans="1:20" s="159" customFormat="1" ht="15" customHeight="1" x14ac:dyDescent="0.2">
      <c r="A34" s="22"/>
      <c r="B34" s="34"/>
      <c r="C34" s="29"/>
      <c r="D34" s="29"/>
      <c r="E34" s="29"/>
      <c r="F34" s="29"/>
      <c r="G34" s="29"/>
      <c r="H34" s="29"/>
      <c r="I34" s="29"/>
      <c r="J34" s="32"/>
      <c r="K34" s="35"/>
      <c r="L34" s="33"/>
      <c r="M34" s="20"/>
      <c r="N34" s="20"/>
      <c r="O34" s="20"/>
      <c r="P34" s="20"/>
      <c r="Q34" s="20"/>
      <c r="R34" s="20"/>
      <c r="S34" s="20"/>
      <c r="T34" s="22"/>
    </row>
    <row r="35" spans="1:20" s="159" customFormat="1" ht="15" customHeight="1" x14ac:dyDescent="0.2">
      <c r="A35" s="22"/>
      <c r="B35" s="34"/>
      <c r="C35" s="29"/>
      <c r="D35" s="29"/>
      <c r="E35" s="29"/>
      <c r="F35" s="32"/>
      <c r="G35" s="29"/>
      <c r="H35" s="29"/>
      <c r="I35" s="29"/>
      <c r="J35" s="32"/>
      <c r="K35" s="35"/>
      <c r="L35" s="33"/>
      <c r="M35" s="20"/>
      <c r="N35" s="20"/>
      <c r="O35" s="20"/>
      <c r="P35" s="20"/>
      <c r="Q35" s="20"/>
      <c r="R35" s="20"/>
      <c r="S35" s="20"/>
      <c r="T35" s="22"/>
    </row>
    <row r="36" spans="1:20" s="159" customFormat="1" ht="15" customHeight="1" x14ac:dyDescent="0.2">
      <c r="A36" s="22"/>
      <c r="B36" s="34"/>
      <c r="C36" s="29"/>
      <c r="D36" s="29"/>
      <c r="E36" s="29"/>
      <c r="F36" s="32"/>
      <c r="G36" s="29"/>
      <c r="H36" s="31"/>
      <c r="I36" s="31"/>
      <c r="J36" s="32"/>
      <c r="K36" s="35"/>
      <c r="L36" s="33"/>
      <c r="M36" s="20"/>
      <c r="N36" s="20"/>
      <c r="O36" s="20"/>
      <c r="P36" s="20"/>
      <c r="Q36" s="20"/>
      <c r="R36" s="20"/>
      <c r="S36" s="20"/>
      <c r="T36" s="22"/>
    </row>
    <row r="37" spans="1:20" s="159" customFormat="1" ht="15" customHeight="1" x14ac:dyDescent="0.2">
      <c r="A37" s="22"/>
      <c r="B37" s="34"/>
      <c r="C37" s="29"/>
      <c r="D37" s="29"/>
      <c r="E37" s="29"/>
      <c r="F37" s="32"/>
      <c r="G37" s="29"/>
      <c r="H37" s="29"/>
      <c r="I37" s="29"/>
      <c r="J37" s="32"/>
      <c r="K37" s="35"/>
      <c r="L37" s="33"/>
      <c r="M37" s="20"/>
      <c r="N37" s="20"/>
      <c r="O37" s="20"/>
      <c r="P37" s="20"/>
      <c r="Q37" s="20"/>
      <c r="R37" s="20"/>
      <c r="S37" s="20"/>
      <c r="T37" s="22"/>
    </row>
    <row r="38" spans="1:20" s="159" customFormat="1" ht="15" customHeight="1" x14ac:dyDescent="0.2">
      <c r="A38" s="22"/>
      <c r="B38" s="34"/>
      <c r="C38" s="29"/>
      <c r="D38" s="29"/>
      <c r="E38" s="29"/>
      <c r="F38" s="32"/>
      <c r="G38" s="29"/>
      <c r="H38" s="29"/>
      <c r="I38" s="29"/>
      <c r="J38" s="32"/>
      <c r="K38" s="35"/>
      <c r="L38" s="33"/>
      <c r="M38" s="20"/>
      <c r="N38" s="20"/>
      <c r="O38" s="20"/>
      <c r="P38" s="20"/>
      <c r="Q38" s="20"/>
      <c r="R38" s="20"/>
      <c r="S38" s="20"/>
      <c r="T38" s="22"/>
    </row>
    <row r="39" spans="1:20" s="159" customFormat="1" ht="15" customHeight="1" x14ac:dyDescent="0.2">
      <c r="A39" s="22"/>
      <c r="B39" s="34"/>
      <c r="C39" s="29"/>
      <c r="D39" s="29"/>
      <c r="E39" s="29"/>
      <c r="F39" s="32"/>
      <c r="G39" s="29"/>
      <c r="H39" s="29"/>
      <c r="I39" s="29"/>
      <c r="J39" s="32"/>
      <c r="K39" s="35"/>
      <c r="L39" s="33"/>
      <c r="M39" s="20"/>
      <c r="N39" s="20"/>
      <c r="O39" s="20"/>
      <c r="P39" s="20"/>
      <c r="Q39" s="20"/>
      <c r="R39" s="20"/>
      <c r="S39" s="20"/>
      <c r="T39" s="22"/>
    </row>
    <row r="40" spans="1:20" s="159" customFormat="1" ht="15" customHeight="1" x14ac:dyDescent="0.2">
      <c r="A40" s="22"/>
      <c r="B40" s="34"/>
      <c r="C40" s="29"/>
      <c r="D40" s="29"/>
      <c r="E40" s="29"/>
      <c r="F40" s="32"/>
      <c r="G40" s="29"/>
      <c r="H40" s="29"/>
      <c r="I40" s="29"/>
      <c r="J40" s="32"/>
      <c r="K40" s="35"/>
      <c r="L40" s="33"/>
      <c r="M40" s="20"/>
      <c r="N40" s="20"/>
      <c r="O40" s="20"/>
      <c r="P40" s="20"/>
      <c r="Q40" s="20"/>
      <c r="R40" s="20"/>
      <c r="S40" s="20"/>
      <c r="T40" s="22"/>
    </row>
    <row r="41" spans="1:20" s="159" customFormat="1" ht="15" customHeight="1" x14ac:dyDescent="0.2">
      <c r="A41" s="22"/>
      <c r="B41" s="34"/>
      <c r="C41" s="29"/>
      <c r="D41" s="29"/>
      <c r="E41" s="29"/>
      <c r="F41" s="32"/>
      <c r="G41" s="29"/>
      <c r="H41" s="29"/>
      <c r="I41" s="29"/>
      <c r="J41" s="32"/>
      <c r="K41" s="35"/>
      <c r="L41" s="33"/>
      <c r="M41" s="20"/>
      <c r="N41" s="20"/>
      <c r="O41" s="20"/>
      <c r="P41" s="20"/>
      <c r="Q41" s="20"/>
      <c r="R41" s="20"/>
      <c r="S41" s="20"/>
      <c r="T41" s="22"/>
    </row>
    <row r="42" spans="1:20" s="159" customFormat="1" ht="15" customHeight="1" x14ac:dyDescent="0.2">
      <c r="A42" s="22"/>
      <c r="B42" s="34"/>
      <c r="C42" s="29"/>
      <c r="D42" s="29"/>
      <c r="E42" s="29"/>
      <c r="F42" s="32"/>
      <c r="G42" s="29"/>
      <c r="H42" s="29"/>
      <c r="I42" s="29"/>
      <c r="J42" s="32"/>
      <c r="K42" s="35"/>
      <c r="L42" s="33"/>
      <c r="M42" s="20"/>
      <c r="N42" s="20"/>
      <c r="O42" s="20"/>
      <c r="P42" s="20"/>
      <c r="Q42" s="20"/>
      <c r="R42" s="20"/>
      <c r="S42" s="20"/>
      <c r="T42" s="22"/>
    </row>
    <row r="43" spans="1:20" s="159" customFormat="1" ht="15" customHeight="1" x14ac:dyDescent="0.2">
      <c r="A43" s="22"/>
      <c r="B43" s="34"/>
      <c r="C43" s="29"/>
      <c r="D43" s="29"/>
      <c r="E43" s="29"/>
      <c r="F43" s="32"/>
      <c r="G43" s="29"/>
      <c r="H43" s="29"/>
      <c r="I43" s="29"/>
      <c r="J43" s="32"/>
      <c r="K43" s="35"/>
      <c r="L43" s="33"/>
      <c r="M43" s="20"/>
      <c r="N43" s="20"/>
      <c r="O43" s="20"/>
      <c r="P43" s="20"/>
      <c r="Q43" s="20"/>
      <c r="R43" s="20"/>
      <c r="S43" s="20"/>
      <c r="T43" s="22"/>
    </row>
    <row r="44" spans="1:20" s="159" customFormat="1" ht="15" customHeight="1" x14ac:dyDescent="0.2">
      <c r="A44" s="22"/>
      <c r="B44" s="34"/>
      <c r="C44" s="29"/>
      <c r="D44" s="29"/>
      <c r="E44" s="29"/>
      <c r="F44" s="32"/>
      <c r="G44" s="29"/>
      <c r="H44" s="29"/>
      <c r="I44" s="29"/>
      <c r="J44" s="32"/>
      <c r="K44" s="35"/>
      <c r="L44" s="33"/>
      <c r="M44" s="20"/>
      <c r="N44" s="20"/>
      <c r="O44" s="20"/>
      <c r="P44" s="20"/>
      <c r="Q44" s="20"/>
      <c r="R44" s="20"/>
      <c r="S44" s="20"/>
      <c r="T44" s="22"/>
    </row>
    <row r="45" spans="1:20" s="159" customFormat="1" ht="15" customHeight="1" x14ac:dyDescent="0.2">
      <c r="A45" s="22"/>
      <c r="B45" s="34"/>
      <c r="C45" s="29"/>
      <c r="D45" s="29"/>
      <c r="E45" s="29"/>
      <c r="F45" s="32"/>
      <c r="G45" s="29"/>
      <c r="H45" s="29"/>
      <c r="I45" s="29"/>
      <c r="J45" s="32"/>
      <c r="K45" s="35"/>
      <c r="L45" s="33"/>
      <c r="M45" s="20"/>
      <c r="N45" s="20"/>
      <c r="O45" s="20"/>
      <c r="P45" s="20"/>
      <c r="Q45" s="20"/>
      <c r="R45" s="20"/>
      <c r="S45" s="20"/>
      <c r="T45" s="22"/>
    </row>
    <row r="46" spans="1:20" s="159" customFormat="1" ht="15" customHeight="1" x14ac:dyDescent="0.2">
      <c r="A46" s="22"/>
      <c r="B46" s="34"/>
      <c r="C46" s="29"/>
      <c r="D46" s="29"/>
      <c r="E46" s="29"/>
      <c r="F46" s="32"/>
      <c r="G46" s="29"/>
      <c r="H46" s="29"/>
      <c r="I46" s="29"/>
      <c r="J46" s="32"/>
      <c r="K46" s="35"/>
      <c r="L46" s="33"/>
      <c r="M46" s="20"/>
      <c r="N46" s="20"/>
      <c r="O46" s="20"/>
      <c r="P46" s="20"/>
      <c r="Q46" s="20"/>
      <c r="R46" s="20"/>
      <c r="S46" s="20"/>
      <c r="T46" s="22"/>
    </row>
    <row r="47" spans="1:20" s="159" customFormat="1" ht="15" customHeight="1" x14ac:dyDescent="0.2">
      <c r="A47" s="22"/>
      <c r="B47" s="34"/>
      <c r="C47" s="29"/>
      <c r="D47" s="29"/>
      <c r="E47" s="29"/>
      <c r="F47" s="32"/>
      <c r="G47" s="29"/>
      <c r="H47" s="29"/>
      <c r="I47" s="29"/>
      <c r="J47" s="32"/>
      <c r="K47" s="35"/>
      <c r="L47" s="33"/>
      <c r="M47" s="20"/>
      <c r="N47" s="20"/>
      <c r="O47" s="20"/>
      <c r="P47" s="20"/>
      <c r="Q47" s="20"/>
      <c r="R47" s="20"/>
      <c r="S47" s="20"/>
      <c r="T47" s="22"/>
    </row>
    <row r="48" spans="1:20" s="159" customFormat="1" ht="15" customHeight="1" x14ac:dyDescent="0.2">
      <c r="A48" s="22"/>
      <c r="B48" s="34"/>
      <c r="C48" s="29"/>
      <c r="D48" s="29"/>
      <c r="E48" s="29"/>
      <c r="F48" s="32"/>
      <c r="G48" s="29"/>
      <c r="H48" s="29"/>
      <c r="I48" s="29"/>
      <c r="J48" s="32"/>
      <c r="K48" s="35"/>
      <c r="L48" s="33"/>
      <c r="M48" s="20"/>
      <c r="N48" s="20"/>
      <c r="O48" s="20"/>
      <c r="P48" s="20"/>
      <c r="Q48" s="20"/>
      <c r="R48" s="20"/>
      <c r="S48" s="20"/>
      <c r="T48" s="22"/>
    </row>
    <row r="49" spans="1:11" ht="24" thickBot="1" x14ac:dyDescent="0.4">
      <c r="A49" s="19"/>
      <c r="B49" s="36"/>
      <c r="C49" s="37"/>
      <c r="D49" s="37"/>
      <c r="E49" s="38"/>
      <c r="F49" s="38"/>
      <c r="G49" s="38"/>
      <c r="H49" s="38"/>
      <c r="I49" s="38"/>
      <c r="J49" s="38"/>
      <c r="K49" s="39"/>
    </row>
    <row r="50" spans="1:11" ht="36" customHeight="1" x14ac:dyDescent="0.35">
      <c r="A50" s="19"/>
      <c r="B50" s="18"/>
      <c r="C50" s="18"/>
      <c r="D50" s="18"/>
      <c r="F50" s="18"/>
      <c r="G50" s="18"/>
      <c r="H50" s="18"/>
      <c r="I50" s="18"/>
      <c r="J50" s="18"/>
    </row>
    <row r="51" spans="1:11" x14ac:dyDescent="0.35">
      <c r="A51" s="19"/>
      <c r="B51" s="19"/>
      <c r="C51" s="19"/>
      <c r="D51" s="19"/>
    </row>
    <row r="52" spans="1:11" x14ac:dyDescent="0.35">
      <c r="A52" s="19"/>
      <c r="B52" s="19"/>
      <c r="C52" s="19"/>
      <c r="D52" s="19"/>
    </row>
    <row r="54" spans="1:11" x14ac:dyDescent="0.35">
      <c r="G54" s="18"/>
      <c r="H54" s="19"/>
      <c r="I54" s="19"/>
    </row>
    <row r="55" spans="1:11" x14ac:dyDescent="0.35">
      <c r="G55" s="40"/>
    </row>
  </sheetData>
  <mergeCells count="1">
    <mergeCell ref="C14:E14"/>
  </mergeCells>
  <phoneticPr fontId="36" type="noConversion"/>
  <pageMargins left="0.25" right="0.25" top="0.75" bottom="0.75" header="0.3" footer="0.3"/>
  <pageSetup paperSize="9" scale="81" orientation="portrait" r:id="rId1"/>
  <headerFooter alignWithMargins="0">
    <oddFooter>&amp;L&amp;D&amp;C&amp; Template: &amp;A
&amp;F&amp;R&amp;P o&amp;Of &amp;N</oddFooter>
  </headerFooter>
  <customProperties>
    <customPr name="_pios_id" r:id="rId2"/>
    <customPr name="EpmWorksheetKeyString_GUID" r:id="rId3"/>
  </customProperties>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45"/>
  <sheetViews>
    <sheetView zoomScale="145" zoomScaleNormal="145" workbookViewId="0"/>
  </sheetViews>
  <sheetFormatPr defaultRowHeight="12.75" x14ac:dyDescent="0.2"/>
  <cols>
    <col min="1" max="1" width="10.7109375" customWidth="1"/>
    <col min="2" max="2" width="20" style="191" customWidth="1"/>
    <col min="3" max="3" width="27.42578125" customWidth="1"/>
    <col min="4" max="4" width="16.85546875" style="191" bestFit="1" customWidth="1"/>
    <col min="5" max="5" width="19.85546875" customWidth="1"/>
    <col min="6" max="6" width="21.42578125" customWidth="1"/>
    <col min="7" max="7" width="59" customWidth="1"/>
    <col min="8" max="8" width="2.85546875" customWidth="1"/>
  </cols>
  <sheetData>
    <row r="1" spans="1:9" x14ac:dyDescent="0.2">
      <c r="A1" s="192" t="s">
        <v>282</v>
      </c>
      <c r="B1" s="193" t="s">
        <v>283</v>
      </c>
      <c r="C1" s="192" t="s">
        <v>284</v>
      </c>
      <c r="D1" s="193" t="s">
        <v>285</v>
      </c>
      <c r="E1" s="192" t="s">
        <v>313</v>
      </c>
      <c r="F1" s="192" t="s">
        <v>288</v>
      </c>
      <c r="G1" s="192" t="s">
        <v>289</v>
      </c>
    </row>
    <row r="2" spans="1:9" s="196" customFormat="1" ht="25.5" x14ac:dyDescent="0.2">
      <c r="A2" s="194">
        <v>43314</v>
      </c>
      <c r="B2" s="195">
        <v>1</v>
      </c>
      <c r="C2" s="196" t="s">
        <v>286</v>
      </c>
      <c r="D2" s="195"/>
      <c r="F2" s="197" t="s">
        <v>310</v>
      </c>
      <c r="G2" s="197" t="s">
        <v>287</v>
      </c>
    </row>
    <row r="3" spans="1:9" s="196" customFormat="1" ht="25.5" x14ac:dyDescent="0.2">
      <c r="A3" s="194">
        <v>43318</v>
      </c>
      <c r="B3" s="195">
        <v>2</v>
      </c>
      <c r="C3" s="196" t="s">
        <v>295</v>
      </c>
      <c r="D3" s="195">
        <v>2.1</v>
      </c>
      <c r="E3" s="196" t="s">
        <v>296</v>
      </c>
      <c r="F3" s="196" t="s">
        <v>297</v>
      </c>
      <c r="G3" s="197" t="s">
        <v>298</v>
      </c>
      <c r="I3" s="199"/>
    </row>
    <row r="4" spans="1:9" s="196" customFormat="1" ht="25.5" x14ac:dyDescent="0.2">
      <c r="A4" s="194">
        <v>43314</v>
      </c>
      <c r="B4" s="195">
        <v>3</v>
      </c>
      <c r="C4" s="196" t="s">
        <v>290</v>
      </c>
      <c r="D4" s="195">
        <v>3.1</v>
      </c>
      <c r="E4" s="196" t="s">
        <v>314</v>
      </c>
      <c r="F4" s="196" t="s">
        <v>311</v>
      </c>
      <c r="G4" s="197" t="s">
        <v>308</v>
      </c>
      <c r="I4" s="199"/>
    </row>
    <row r="5" spans="1:9" s="196" customFormat="1" ht="26.25" customHeight="1" x14ac:dyDescent="0.2">
      <c r="A5" s="194">
        <v>43314</v>
      </c>
      <c r="B5" s="195">
        <v>4</v>
      </c>
      <c r="C5" s="196" t="s">
        <v>291</v>
      </c>
      <c r="D5" s="195" t="s">
        <v>292</v>
      </c>
      <c r="E5" s="196" t="s">
        <v>315</v>
      </c>
      <c r="F5" s="196" t="s">
        <v>293</v>
      </c>
      <c r="G5" s="197" t="s">
        <v>294</v>
      </c>
      <c r="I5" s="199"/>
    </row>
    <row r="6" spans="1:9" s="196" customFormat="1" ht="38.25" x14ac:dyDescent="0.2">
      <c r="A6" s="194">
        <v>43318</v>
      </c>
      <c r="B6" s="195">
        <v>5</v>
      </c>
      <c r="C6" s="196" t="s">
        <v>291</v>
      </c>
      <c r="D6" s="195" t="s">
        <v>292</v>
      </c>
      <c r="E6" s="196" t="s">
        <v>299</v>
      </c>
      <c r="F6" s="196" t="s">
        <v>300</v>
      </c>
      <c r="G6" s="197" t="s">
        <v>301</v>
      </c>
      <c r="I6" s="199"/>
    </row>
    <row r="7" spans="1:9" s="196" customFormat="1" ht="89.25" x14ac:dyDescent="0.2">
      <c r="A7" s="194">
        <v>43318</v>
      </c>
      <c r="B7" s="195">
        <v>6</v>
      </c>
      <c r="C7" s="196" t="s">
        <v>291</v>
      </c>
      <c r="D7" s="198" t="s">
        <v>292</v>
      </c>
      <c r="E7" s="199" t="s">
        <v>305</v>
      </c>
      <c r="F7" s="199" t="s">
        <v>306</v>
      </c>
      <c r="G7" s="200" t="s">
        <v>316</v>
      </c>
      <c r="I7" s="199"/>
    </row>
    <row r="8" spans="1:9" x14ac:dyDescent="0.2">
      <c r="A8" s="194">
        <v>43318</v>
      </c>
      <c r="B8" s="195">
        <v>7</v>
      </c>
      <c r="C8" s="196" t="s">
        <v>291</v>
      </c>
      <c r="D8" s="198" t="s">
        <v>292</v>
      </c>
      <c r="E8" s="196" t="s">
        <v>307</v>
      </c>
      <c r="F8" s="196" t="s">
        <v>312</v>
      </c>
      <c r="G8" s="196" t="s">
        <v>309</v>
      </c>
      <c r="I8" s="199"/>
    </row>
    <row r="9" spans="1:9" x14ac:dyDescent="0.2">
      <c r="A9" s="194">
        <v>43991</v>
      </c>
      <c r="B9" s="195">
        <v>8</v>
      </c>
      <c r="C9" s="196" t="s">
        <v>290</v>
      </c>
      <c r="D9" s="195">
        <v>3.1</v>
      </c>
      <c r="E9" s="196" t="s">
        <v>322</v>
      </c>
      <c r="F9" s="196" t="s">
        <v>321</v>
      </c>
      <c r="G9" s="196" t="s">
        <v>323</v>
      </c>
      <c r="I9" s="199"/>
    </row>
    <row r="10" spans="1:9" x14ac:dyDescent="0.2">
      <c r="A10" s="194">
        <v>43991</v>
      </c>
      <c r="B10" s="195">
        <v>9</v>
      </c>
      <c r="C10" s="196" t="s">
        <v>290</v>
      </c>
      <c r="D10" s="195">
        <v>3.1</v>
      </c>
      <c r="E10" s="196" t="s">
        <v>324</v>
      </c>
      <c r="F10" s="196" t="s">
        <v>312</v>
      </c>
      <c r="G10" s="199" t="s">
        <v>352</v>
      </c>
      <c r="I10" s="199"/>
    </row>
    <row r="11" spans="1:9" ht="38.25" x14ac:dyDescent="0.2">
      <c r="A11" s="194">
        <v>43991</v>
      </c>
      <c r="B11" s="195">
        <v>10</v>
      </c>
      <c r="C11" s="196" t="s">
        <v>290</v>
      </c>
      <c r="D11" s="195">
        <v>3.1</v>
      </c>
      <c r="E11" s="197" t="s">
        <v>327</v>
      </c>
      <c r="F11" s="196" t="s">
        <v>329</v>
      </c>
      <c r="G11" s="197" t="s">
        <v>328</v>
      </c>
      <c r="I11" s="199"/>
    </row>
    <row r="12" spans="1:9" x14ac:dyDescent="0.2">
      <c r="A12" s="194">
        <v>43991</v>
      </c>
      <c r="B12" s="195">
        <v>11</v>
      </c>
      <c r="C12" s="196" t="s">
        <v>325</v>
      </c>
      <c r="D12" s="198" t="s">
        <v>340</v>
      </c>
      <c r="E12" s="199" t="s">
        <v>341</v>
      </c>
      <c r="F12" s="199" t="s">
        <v>321</v>
      </c>
      <c r="G12" s="199" t="s">
        <v>342</v>
      </c>
      <c r="I12" s="199"/>
    </row>
    <row r="13" spans="1:9" ht="38.25" x14ac:dyDescent="0.2">
      <c r="A13" s="194">
        <v>44028</v>
      </c>
      <c r="B13" s="195">
        <v>12</v>
      </c>
      <c r="C13" s="199" t="s">
        <v>331</v>
      </c>
      <c r="D13" s="195" t="s">
        <v>198</v>
      </c>
      <c r="E13" s="199" t="s">
        <v>339</v>
      </c>
      <c r="F13" s="200" t="s">
        <v>333</v>
      </c>
      <c r="G13" s="200" t="s">
        <v>332</v>
      </c>
      <c r="I13" s="199"/>
    </row>
    <row r="14" spans="1:9" ht="51" x14ac:dyDescent="0.2">
      <c r="A14" s="194">
        <v>43999</v>
      </c>
      <c r="B14" s="195">
        <v>13</v>
      </c>
      <c r="C14" s="199" t="s">
        <v>334</v>
      </c>
      <c r="D14" s="198" t="s">
        <v>335</v>
      </c>
      <c r="E14" s="199" t="s">
        <v>336</v>
      </c>
      <c r="F14" s="200" t="s">
        <v>337</v>
      </c>
      <c r="G14" s="200" t="s">
        <v>338</v>
      </c>
      <c r="I14" s="199"/>
    </row>
    <row r="15" spans="1:9" x14ac:dyDescent="0.2">
      <c r="A15" s="194">
        <v>43991</v>
      </c>
      <c r="B15" s="195">
        <v>14</v>
      </c>
      <c r="C15" s="196" t="s">
        <v>291</v>
      </c>
      <c r="D15" s="195"/>
      <c r="E15" s="196"/>
      <c r="F15" s="196"/>
      <c r="G15" s="196" t="s">
        <v>326</v>
      </c>
      <c r="I15" s="199"/>
    </row>
    <row r="16" spans="1:9" x14ac:dyDescent="0.2">
      <c r="A16" s="194">
        <v>44038</v>
      </c>
      <c r="B16" s="195">
        <v>15</v>
      </c>
      <c r="C16" s="196" t="s">
        <v>374</v>
      </c>
      <c r="D16" s="198" t="s">
        <v>347</v>
      </c>
      <c r="E16" s="199" t="s">
        <v>345</v>
      </c>
      <c r="F16" s="199" t="s">
        <v>346</v>
      </c>
      <c r="G16" s="200" t="s">
        <v>348</v>
      </c>
      <c r="I16" s="199"/>
    </row>
    <row r="17" spans="1:9" x14ac:dyDescent="0.2">
      <c r="A17" s="209">
        <v>44038</v>
      </c>
      <c r="B17" s="195">
        <v>16</v>
      </c>
      <c r="C17" s="196" t="s">
        <v>290</v>
      </c>
      <c r="D17" s="195">
        <v>3.1</v>
      </c>
      <c r="E17" s="199" t="s">
        <v>349</v>
      </c>
      <c r="F17" s="196" t="s">
        <v>321</v>
      </c>
      <c r="G17" s="199" t="s">
        <v>350</v>
      </c>
      <c r="I17" s="199"/>
    </row>
    <row r="18" spans="1:9" x14ac:dyDescent="0.2">
      <c r="A18" s="209">
        <v>44038</v>
      </c>
      <c r="B18" s="195">
        <v>17</v>
      </c>
      <c r="C18" s="196" t="s">
        <v>290</v>
      </c>
      <c r="D18" s="195">
        <v>3.1</v>
      </c>
      <c r="E18" s="199" t="s">
        <v>351</v>
      </c>
      <c r="F18" s="196" t="s">
        <v>312</v>
      </c>
      <c r="G18" s="199" t="s">
        <v>353</v>
      </c>
      <c r="I18" s="199"/>
    </row>
    <row r="19" spans="1:9" x14ac:dyDescent="0.2">
      <c r="A19" s="194">
        <v>44038</v>
      </c>
      <c r="B19" s="195">
        <v>18</v>
      </c>
      <c r="C19" s="196" t="s">
        <v>374</v>
      </c>
      <c r="D19" s="198" t="s">
        <v>292</v>
      </c>
      <c r="E19" s="199" t="s">
        <v>360</v>
      </c>
      <c r="F19" s="199" t="s">
        <v>361</v>
      </c>
      <c r="G19" s="200" t="s">
        <v>362</v>
      </c>
    </row>
    <row r="20" spans="1:9" x14ac:dyDescent="0.2">
      <c r="A20" s="194">
        <v>44038</v>
      </c>
      <c r="B20" s="195">
        <v>19</v>
      </c>
      <c r="C20" s="209" t="s">
        <v>374</v>
      </c>
      <c r="D20" s="198" t="s">
        <v>347</v>
      </c>
      <c r="E20" s="199" t="s">
        <v>359</v>
      </c>
      <c r="F20" s="199" t="s">
        <v>361</v>
      </c>
      <c r="G20" s="200" t="s">
        <v>363</v>
      </c>
    </row>
    <row r="21" spans="1:9" x14ac:dyDescent="0.2">
      <c r="A21" s="194">
        <v>44038</v>
      </c>
      <c r="B21" s="195">
        <v>20</v>
      </c>
      <c r="C21" s="199" t="s">
        <v>365</v>
      </c>
      <c r="D21" s="195">
        <v>4.0999999999999996</v>
      </c>
      <c r="E21" s="199" t="s">
        <v>366</v>
      </c>
      <c r="F21" s="199" t="s">
        <v>321</v>
      </c>
      <c r="G21" s="199" t="s">
        <v>367</v>
      </c>
      <c r="I21" s="199"/>
    </row>
    <row r="22" spans="1:9" x14ac:dyDescent="0.2">
      <c r="A22" s="194">
        <v>44038</v>
      </c>
      <c r="B22" s="195">
        <v>21</v>
      </c>
      <c r="C22" s="199" t="s">
        <v>365</v>
      </c>
      <c r="D22" s="195">
        <v>4.0999999999999996</v>
      </c>
      <c r="E22" s="199" t="s">
        <v>369</v>
      </c>
      <c r="F22" s="199" t="s">
        <v>370</v>
      </c>
      <c r="G22" s="199" t="s">
        <v>371</v>
      </c>
    </row>
    <row r="23" spans="1:9" ht="25.5" x14ac:dyDescent="0.2">
      <c r="A23" s="194">
        <v>44038</v>
      </c>
      <c r="B23" s="195">
        <v>22</v>
      </c>
      <c r="C23" s="199" t="s">
        <v>365</v>
      </c>
      <c r="D23" s="195">
        <v>4.0999999999999996</v>
      </c>
      <c r="E23" s="200" t="s">
        <v>373</v>
      </c>
      <c r="F23" s="199" t="s">
        <v>312</v>
      </c>
      <c r="G23" s="200" t="s">
        <v>368</v>
      </c>
    </row>
    <row r="24" spans="1:9" ht="25.5" x14ac:dyDescent="0.2">
      <c r="A24" s="194">
        <v>44038</v>
      </c>
      <c r="B24" s="195">
        <v>23</v>
      </c>
      <c r="C24" s="209" t="s">
        <v>374</v>
      </c>
      <c r="D24" s="198" t="s">
        <v>375</v>
      </c>
      <c r="E24" s="200" t="s">
        <v>377</v>
      </c>
      <c r="F24" s="196" t="s">
        <v>300</v>
      </c>
      <c r="G24" s="200" t="s">
        <v>376</v>
      </c>
    </row>
    <row r="25" spans="1:9" x14ac:dyDescent="0.2">
      <c r="A25" s="194"/>
      <c r="B25" s="195"/>
      <c r="C25" s="199"/>
      <c r="D25" s="195"/>
      <c r="E25" s="199"/>
      <c r="F25" s="199"/>
      <c r="G25" s="200"/>
    </row>
    <row r="26" spans="1:9" x14ac:dyDescent="0.2">
      <c r="A26" s="194"/>
      <c r="B26" s="195"/>
      <c r="C26" s="199"/>
      <c r="D26" s="195"/>
      <c r="E26" s="199"/>
      <c r="F26" s="199"/>
      <c r="G26" s="200"/>
    </row>
    <row r="27" spans="1:9" x14ac:dyDescent="0.2">
      <c r="A27" s="194"/>
      <c r="B27" s="195"/>
      <c r="C27" s="199"/>
      <c r="D27" s="195"/>
      <c r="E27" s="199"/>
      <c r="F27" s="199"/>
      <c r="G27" s="200"/>
    </row>
    <row r="28" spans="1:9" x14ac:dyDescent="0.2">
      <c r="A28" s="194"/>
      <c r="B28" s="195"/>
      <c r="C28" s="199"/>
      <c r="D28" s="195"/>
      <c r="E28" s="199"/>
      <c r="F28" s="199"/>
      <c r="G28" s="200"/>
    </row>
    <row r="29" spans="1:9" x14ac:dyDescent="0.2">
      <c r="A29" s="194"/>
      <c r="B29" s="195"/>
      <c r="C29" s="199"/>
      <c r="D29" s="195"/>
      <c r="E29" s="199"/>
      <c r="F29" s="199"/>
      <c r="G29" s="200"/>
    </row>
    <row r="30" spans="1:9" x14ac:dyDescent="0.2">
      <c r="A30" s="194"/>
      <c r="B30" s="195"/>
      <c r="C30" s="196"/>
      <c r="D30" s="195"/>
      <c r="E30" s="196"/>
      <c r="F30" s="196"/>
      <c r="G30" s="197"/>
    </row>
    <row r="31" spans="1:9" x14ac:dyDescent="0.2">
      <c r="A31" s="194"/>
      <c r="B31" s="195"/>
      <c r="C31" s="196"/>
      <c r="D31" s="195"/>
      <c r="E31" s="196"/>
      <c r="F31" s="196"/>
      <c r="G31" s="197"/>
    </row>
    <row r="32" spans="1:9" x14ac:dyDescent="0.2">
      <c r="A32" s="194"/>
      <c r="B32" s="195"/>
      <c r="C32" s="196"/>
      <c r="D32" s="195"/>
      <c r="E32" s="196"/>
      <c r="F32" s="196"/>
      <c r="G32" s="197"/>
    </row>
    <row r="33" spans="1:7" x14ac:dyDescent="0.2">
      <c r="A33" s="194"/>
      <c r="B33" s="195"/>
      <c r="C33" s="196"/>
      <c r="D33" s="195"/>
      <c r="E33" s="196"/>
      <c r="F33" s="196"/>
      <c r="G33" s="197"/>
    </row>
    <row r="34" spans="1:7" x14ac:dyDescent="0.2">
      <c r="A34" s="194"/>
      <c r="B34" s="195"/>
      <c r="C34" s="196"/>
      <c r="D34" s="195"/>
      <c r="E34" s="196"/>
      <c r="F34" s="196"/>
      <c r="G34" s="197"/>
    </row>
    <row r="35" spans="1:7" x14ac:dyDescent="0.2">
      <c r="A35" s="194"/>
      <c r="B35" s="195"/>
      <c r="C35" s="196"/>
      <c r="D35" s="195"/>
      <c r="E35" s="196"/>
      <c r="F35" s="196"/>
      <c r="G35" s="197"/>
    </row>
    <row r="36" spans="1:7" x14ac:dyDescent="0.2">
      <c r="A36" s="194"/>
      <c r="B36" s="195"/>
      <c r="C36" s="196"/>
      <c r="D36" s="195"/>
      <c r="E36" s="196"/>
      <c r="F36" s="196"/>
      <c r="G36" s="197"/>
    </row>
    <row r="37" spans="1:7" x14ac:dyDescent="0.2">
      <c r="A37" s="194"/>
      <c r="B37" s="195"/>
      <c r="C37" s="196"/>
      <c r="D37" s="195"/>
      <c r="E37" s="196"/>
      <c r="F37" s="196"/>
      <c r="G37" s="197"/>
    </row>
    <row r="38" spans="1:7" x14ac:dyDescent="0.2">
      <c r="A38" s="194"/>
      <c r="B38" s="195"/>
      <c r="C38" s="196"/>
      <c r="D38" s="195"/>
      <c r="E38" s="196"/>
      <c r="F38" s="196"/>
      <c r="G38" s="197"/>
    </row>
    <row r="39" spans="1:7" x14ac:dyDescent="0.2">
      <c r="A39" s="194"/>
      <c r="B39" s="195"/>
      <c r="C39" s="196"/>
      <c r="D39" s="195"/>
      <c r="E39" s="196"/>
      <c r="F39" s="196"/>
      <c r="G39" s="197"/>
    </row>
    <row r="40" spans="1:7" x14ac:dyDescent="0.2">
      <c r="A40" s="194"/>
      <c r="B40" s="195"/>
      <c r="C40" s="196"/>
      <c r="D40" s="195"/>
      <c r="E40" s="196"/>
      <c r="F40" s="196"/>
      <c r="G40" s="197"/>
    </row>
    <row r="41" spans="1:7" x14ac:dyDescent="0.2">
      <c r="A41" s="194"/>
      <c r="B41" s="195"/>
      <c r="C41" s="196"/>
      <c r="D41" s="195"/>
      <c r="E41" s="196"/>
      <c r="F41" s="196"/>
      <c r="G41" s="197"/>
    </row>
    <row r="42" spans="1:7" x14ac:dyDescent="0.2">
      <c r="A42" s="194"/>
      <c r="B42" s="195"/>
      <c r="C42" s="196"/>
      <c r="D42" s="195"/>
      <c r="E42" s="196"/>
      <c r="F42" s="196"/>
      <c r="G42" s="197"/>
    </row>
    <row r="43" spans="1:7" x14ac:dyDescent="0.2">
      <c r="A43" s="194"/>
      <c r="B43" s="195"/>
      <c r="C43" s="196"/>
      <c r="D43" s="195"/>
      <c r="E43" s="196"/>
      <c r="F43" s="196"/>
      <c r="G43" s="197"/>
    </row>
    <row r="44" spans="1:7" x14ac:dyDescent="0.2">
      <c r="A44" s="194"/>
      <c r="B44" s="195"/>
      <c r="C44" s="196"/>
      <c r="D44" s="195"/>
      <c r="E44" s="196"/>
      <c r="F44" s="196"/>
      <c r="G44" s="197"/>
    </row>
    <row r="45" spans="1:7" x14ac:dyDescent="0.2">
      <c r="A45" s="194"/>
      <c r="B45" s="195"/>
      <c r="C45" s="196"/>
      <c r="D45" s="195"/>
      <c r="E45" s="196"/>
      <c r="F45" s="196"/>
      <c r="G45" s="197"/>
    </row>
  </sheetData>
  <pageMargins left="0.7" right="0.7" top="0.75" bottom="0.75" header="0.3" footer="0.3"/>
  <pageSetup paperSize="9" orientation="portrait" r:id="rId1"/>
  <customProperties>
    <customPr name="_pios_id" r:id="rId2"/>
    <customPr name="EpmWorksheetKeyString_GUID" r:id="rId3"/>
  </customProperties>
  <tableParts count="1">
    <tablePart r:id="rId4"/>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pageSetUpPr fitToPage="1"/>
  </sheetPr>
  <dimension ref="A1:A9"/>
  <sheetViews>
    <sheetView workbookViewId="0"/>
  </sheetViews>
  <sheetFormatPr defaultRowHeight="15" customHeight="1" x14ac:dyDescent="0.2"/>
  <cols>
    <col min="1" max="16384" width="9.140625" style="140"/>
  </cols>
  <sheetData>
    <row r="1" spans="1:1" ht="15" customHeight="1" x14ac:dyDescent="0.2">
      <c r="A1" s="140" t="s">
        <v>182</v>
      </c>
    </row>
    <row r="2" spans="1:1" ht="15" customHeight="1" x14ac:dyDescent="0.2">
      <c r="A2" s="141" t="s">
        <v>183</v>
      </c>
    </row>
    <row r="3" spans="1:1" ht="15" customHeight="1" x14ac:dyDescent="0.2">
      <c r="A3" s="141" t="s">
        <v>184</v>
      </c>
    </row>
    <row r="4" spans="1:1" ht="15" customHeight="1" x14ac:dyDescent="0.2">
      <c r="A4" s="141" t="s">
        <v>185</v>
      </c>
    </row>
    <row r="5" spans="1:1" ht="15" customHeight="1" x14ac:dyDescent="0.2">
      <c r="A5" s="141" t="s">
        <v>186</v>
      </c>
    </row>
    <row r="6" spans="1:1" ht="15" customHeight="1" x14ac:dyDescent="0.2">
      <c r="A6" s="141" t="s">
        <v>187</v>
      </c>
    </row>
    <row r="7" spans="1:1" ht="15" customHeight="1" x14ac:dyDescent="0.2">
      <c r="A7" s="141" t="s">
        <v>188</v>
      </c>
    </row>
    <row r="8" spans="1:1" ht="15" customHeight="1" x14ac:dyDescent="0.2">
      <c r="A8" s="141" t="s">
        <v>189</v>
      </c>
    </row>
    <row r="9" spans="1:1" ht="15" customHeight="1" x14ac:dyDescent="0.2">
      <c r="A9" s="141" t="s">
        <v>178</v>
      </c>
    </row>
  </sheetData>
  <pageMargins left="0.7" right="0.7" top="0.75" bottom="0.75" header="0.3" footer="0.3"/>
  <pageSetup paperSize="9" orientation="landscape" r:id="rId1"/>
  <headerFooter>
    <oddFooter>&amp;L&amp;8&amp;F&amp;D&amp;T&amp;C&amp;8&amp;A&amp;R&amp;8Page &amp;P of &amp;N</oddFooter>
  </headerFooter>
  <customProperties>
    <customPr name="_pios_id" r:id="rId2"/>
    <customPr name="EpmWorksheetKeyString_GUID" r:id="rId3"/>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B1:H36"/>
  <sheetViews>
    <sheetView workbookViewId="0"/>
  </sheetViews>
  <sheetFormatPr defaultRowHeight="12.75" x14ac:dyDescent="0.2"/>
  <cols>
    <col min="1" max="1" width="12" style="43" customWidth="1"/>
    <col min="2" max="2" width="42.7109375" style="43" customWidth="1"/>
    <col min="3" max="4" width="42.85546875" style="43" customWidth="1"/>
    <col min="5" max="5" width="6.7109375" style="43" customWidth="1"/>
    <col min="6" max="8" width="19.85546875" style="43" customWidth="1"/>
    <col min="9" max="9" width="18.28515625" style="43" customWidth="1"/>
    <col min="10" max="16384" width="9.140625" style="43"/>
  </cols>
  <sheetData>
    <row r="1" spans="2:8" ht="34.5" x14ac:dyDescent="0.45">
      <c r="B1" s="44" t="s">
        <v>115</v>
      </c>
      <c r="D1" s="123"/>
    </row>
    <row r="2" spans="2:8" ht="15" x14ac:dyDescent="0.25">
      <c r="B2" s="162" t="str">
        <f>Tradingname</f>
        <v>Queensland Gas Pipeline</v>
      </c>
      <c r="C2" s="163"/>
    </row>
    <row r="3" spans="2:8" ht="15" x14ac:dyDescent="0.25">
      <c r="B3" s="164" t="s">
        <v>221</v>
      </c>
      <c r="C3" s="165">
        <f>Yearending</f>
        <v>44196</v>
      </c>
    </row>
    <row r="4" spans="2:8" ht="20.25" x14ac:dyDescent="0.3">
      <c r="B4" s="41"/>
    </row>
    <row r="5" spans="2:8" ht="15.75" x14ac:dyDescent="0.25">
      <c r="B5" s="65" t="s">
        <v>224</v>
      </c>
    </row>
    <row r="6" spans="2:8" x14ac:dyDescent="0.2">
      <c r="B6" s="45"/>
      <c r="C6" s="48"/>
      <c r="D6" s="48"/>
      <c r="E6" s="49"/>
      <c r="F6" s="66"/>
      <c r="G6" s="50"/>
      <c r="H6" s="50"/>
    </row>
    <row r="7" spans="2:8" ht="13.5" customHeight="1" x14ac:dyDescent="0.2">
      <c r="B7" s="110" t="s">
        <v>31</v>
      </c>
      <c r="C7" s="220" t="s">
        <v>387</v>
      </c>
    </row>
    <row r="8" spans="2:8" ht="13.5" customHeight="1" x14ac:dyDescent="0.2">
      <c r="B8" s="110" t="s">
        <v>220</v>
      </c>
      <c r="C8" s="220" t="s">
        <v>388</v>
      </c>
    </row>
    <row r="9" spans="2:8" ht="13.5" customHeight="1" x14ac:dyDescent="0.2">
      <c r="B9" s="110" t="s">
        <v>32</v>
      </c>
      <c r="C9" s="220">
        <v>14</v>
      </c>
    </row>
    <row r="10" spans="2:8" ht="13.5" customHeight="1" x14ac:dyDescent="0.2">
      <c r="B10" s="110" t="s">
        <v>33</v>
      </c>
      <c r="C10" s="220" t="s">
        <v>389</v>
      </c>
    </row>
    <row r="12" spans="2:8" ht="15.75" x14ac:dyDescent="0.25">
      <c r="B12" s="65" t="s">
        <v>225</v>
      </c>
    </row>
    <row r="14" spans="2:8" ht="51" customHeight="1" x14ac:dyDescent="0.2">
      <c r="B14" s="51" t="s">
        <v>34</v>
      </c>
      <c r="C14" s="52" t="s">
        <v>153</v>
      </c>
      <c r="D14" s="52" t="s">
        <v>48</v>
      </c>
    </row>
    <row r="15" spans="2:8" ht="14.25" x14ac:dyDescent="0.2">
      <c r="B15" s="166" t="s">
        <v>35</v>
      </c>
      <c r="C15" s="167"/>
      <c r="D15" s="167"/>
    </row>
    <row r="16" spans="2:8" x14ac:dyDescent="0.2">
      <c r="B16" s="111" t="s">
        <v>36</v>
      </c>
      <c r="C16" s="220" t="s">
        <v>390</v>
      </c>
      <c r="D16" s="220" t="s">
        <v>391</v>
      </c>
    </row>
    <row r="17" spans="2:4" ht="17.25" customHeight="1" x14ac:dyDescent="0.2">
      <c r="B17" s="111" t="s">
        <v>37</v>
      </c>
      <c r="C17" s="220" t="s">
        <v>390</v>
      </c>
      <c r="D17" s="220" t="s">
        <v>391</v>
      </c>
    </row>
    <row r="18" spans="2:4" x14ac:dyDescent="0.2">
      <c r="B18" s="111" t="s">
        <v>38</v>
      </c>
      <c r="C18" s="220" t="s">
        <v>390</v>
      </c>
      <c r="D18" s="220" t="s">
        <v>391</v>
      </c>
    </row>
    <row r="19" spans="2:4" ht="14.25" x14ac:dyDescent="0.2">
      <c r="B19" s="166" t="s">
        <v>281</v>
      </c>
      <c r="C19" s="167"/>
      <c r="D19" s="167"/>
    </row>
    <row r="20" spans="2:4" x14ac:dyDescent="0.2">
      <c r="B20" s="111" t="s">
        <v>39</v>
      </c>
      <c r="C20" s="220" t="s">
        <v>391</v>
      </c>
      <c r="D20" s="220" t="s">
        <v>391</v>
      </c>
    </row>
    <row r="21" spans="2:4" x14ac:dyDescent="0.2">
      <c r="B21" s="111" t="s">
        <v>40</v>
      </c>
      <c r="C21" s="220" t="s">
        <v>391</v>
      </c>
      <c r="D21" s="220" t="s">
        <v>391</v>
      </c>
    </row>
    <row r="22" spans="2:4" ht="14.25" x14ac:dyDescent="0.2">
      <c r="B22" s="166" t="s">
        <v>41</v>
      </c>
      <c r="C22" s="167"/>
      <c r="D22" s="167"/>
    </row>
    <row r="23" spans="2:4" x14ac:dyDescent="0.2">
      <c r="B23" s="111" t="s">
        <v>42</v>
      </c>
      <c r="C23" s="220" t="s">
        <v>390</v>
      </c>
      <c r="D23" s="220" t="s">
        <v>391</v>
      </c>
    </row>
    <row r="24" spans="2:4" x14ac:dyDescent="0.2">
      <c r="B24" s="111" t="s">
        <v>43</v>
      </c>
      <c r="C24" s="220" t="s">
        <v>391</v>
      </c>
      <c r="D24" s="220" t="s">
        <v>391</v>
      </c>
    </row>
    <row r="25" spans="2:4" ht="14.25" x14ac:dyDescent="0.2">
      <c r="B25" s="166" t="s">
        <v>44</v>
      </c>
      <c r="C25" s="167"/>
      <c r="D25" s="167"/>
    </row>
    <row r="26" spans="2:4" x14ac:dyDescent="0.2">
      <c r="B26" s="111" t="s">
        <v>45</v>
      </c>
      <c r="C26" s="220" t="s">
        <v>390</v>
      </c>
      <c r="D26" s="220" t="s">
        <v>391</v>
      </c>
    </row>
    <row r="27" spans="2:4" x14ac:dyDescent="0.2">
      <c r="B27" s="111" t="s">
        <v>46</v>
      </c>
      <c r="C27" s="220" t="s">
        <v>390</v>
      </c>
      <c r="D27" s="220" t="s">
        <v>391</v>
      </c>
    </row>
    <row r="28" spans="2:4" ht="14.25" x14ac:dyDescent="0.2">
      <c r="B28" s="166" t="s">
        <v>47</v>
      </c>
      <c r="C28" s="167"/>
      <c r="D28" s="167"/>
    </row>
    <row r="29" spans="2:4" x14ac:dyDescent="0.2">
      <c r="B29" s="168" t="s">
        <v>222</v>
      </c>
      <c r="C29" s="108"/>
      <c r="D29" s="108"/>
    </row>
    <row r="30" spans="2:4" x14ac:dyDescent="0.2">
      <c r="B30" s="168" t="s">
        <v>222</v>
      </c>
      <c r="C30" s="108"/>
      <c r="D30" s="108"/>
    </row>
    <row r="31" spans="2:4" x14ac:dyDescent="0.2">
      <c r="B31" s="168" t="s">
        <v>222</v>
      </c>
      <c r="C31" s="108"/>
      <c r="D31" s="108"/>
    </row>
    <row r="32" spans="2:4" x14ac:dyDescent="0.2">
      <c r="B32" s="168" t="s">
        <v>222</v>
      </c>
      <c r="C32" s="108"/>
      <c r="D32" s="108"/>
    </row>
    <row r="33" spans="2:4" x14ac:dyDescent="0.2">
      <c r="B33" s="168" t="s">
        <v>222</v>
      </c>
      <c r="C33" s="108"/>
      <c r="D33" s="108"/>
    </row>
    <row r="34" spans="2:4" x14ac:dyDescent="0.2">
      <c r="B34" s="168" t="s">
        <v>222</v>
      </c>
      <c r="C34" s="108"/>
      <c r="D34" s="108"/>
    </row>
    <row r="35" spans="2:4" x14ac:dyDescent="0.2">
      <c r="B35" s="168" t="s">
        <v>222</v>
      </c>
      <c r="C35" s="108"/>
      <c r="D35" s="108"/>
    </row>
    <row r="36" spans="2:4" x14ac:dyDescent="0.2">
      <c r="B36" s="168" t="s">
        <v>222</v>
      </c>
      <c r="C36" s="108"/>
      <c r="D36" s="108"/>
    </row>
  </sheetData>
  <pageMargins left="0.75" right="0.75" top="1" bottom="1" header="0.5" footer="0.5"/>
  <pageSetup paperSize="9" scale="59" orientation="landscape" r:id="rId1"/>
  <headerFooter alignWithMargins="0"/>
  <customProperties>
    <customPr name="_pios_id" r:id="rId2"/>
    <customPr name="EpmWorksheetKeyString_GUID" r:id="rId3"/>
  </customPropertie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B1:G10"/>
  <sheetViews>
    <sheetView workbookViewId="0"/>
  </sheetViews>
  <sheetFormatPr defaultRowHeight="12.75" x14ac:dyDescent="0.2"/>
  <cols>
    <col min="1" max="1" width="12" style="43" customWidth="1"/>
    <col min="2" max="2" width="37.5703125" style="43" customWidth="1"/>
    <col min="3" max="3" width="42.85546875" style="43" customWidth="1"/>
    <col min="4" max="4" width="6.7109375" style="43" customWidth="1"/>
    <col min="5" max="7" width="19.85546875" style="43" customWidth="1"/>
    <col min="8" max="8" width="18.28515625" style="43" customWidth="1"/>
    <col min="9" max="16384" width="9.140625" style="43"/>
  </cols>
  <sheetData>
    <row r="1" spans="2:7" ht="20.25" x14ac:dyDescent="0.3">
      <c r="B1" s="44" t="s">
        <v>109</v>
      </c>
      <c r="C1" s="42"/>
      <c r="D1" s="42"/>
      <c r="E1" s="42"/>
      <c r="F1" s="42"/>
      <c r="G1" s="42"/>
    </row>
    <row r="2" spans="2:7" ht="15" x14ac:dyDescent="0.25">
      <c r="B2" s="162" t="str">
        <f>Tradingname</f>
        <v>Queensland Gas Pipeline</v>
      </c>
      <c r="C2" s="163"/>
    </row>
    <row r="3" spans="2:7" ht="15" x14ac:dyDescent="0.25">
      <c r="B3" s="164" t="s">
        <v>221</v>
      </c>
      <c r="C3" s="165">
        <f>Yearending</f>
        <v>44196</v>
      </c>
    </row>
    <row r="4" spans="2:7" ht="14.25" customHeight="1" x14ac:dyDescent="0.3">
      <c r="B4" s="41"/>
    </row>
    <row r="5" spans="2:7" ht="15.75" x14ac:dyDescent="0.25">
      <c r="B5" s="65" t="s">
        <v>267</v>
      </c>
    </row>
    <row r="6" spans="2:7" x14ac:dyDescent="0.2">
      <c r="B6" s="45"/>
      <c r="C6" s="48"/>
      <c r="D6" s="49"/>
      <c r="E6" s="66"/>
      <c r="F6" s="50"/>
      <c r="G6" s="50"/>
    </row>
    <row r="7" spans="2:7" ht="57" customHeight="1" x14ac:dyDescent="0.2">
      <c r="B7" s="51"/>
      <c r="C7" s="109" t="s">
        <v>113</v>
      </c>
    </row>
    <row r="8" spans="2:7" ht="13.5" customHeight="1" x14ac:dyDescent="0.2">
      <c r="B8" s="110" t="s">
        <v>110</v>
      </c>
      <c r="C8" s="217">
        <f>'2. Revenues and expenses'!F40</f>
        <v>20027726.234664056</v>
      </c>
      <c r="D8" s="201"/>
    </row>
    <row r="9" spans="2:7" ht="13.5" customHeight="1" x14ac:dyDescent="0.2">
      <c r="B9" s="110" t="s">
        <v>111</v>
      </c>
      <c r="C9" s="217">
        <f>'3. Statement of pipeline assets'!$D$85</f>
        <v>579254965.34113741</v>
      </c>
    </row>
    <row r="10" spans="2:7" ht="13.5" customHeight="1" x14ac:dyDescent="0.2">
      <c r="B10" s="110" t="s">
        <v>112</v>
      </c>
      <c r="C10" s="208">
        <f>IFERROR(C8/C9,0)</f>
        <v>3.4574975499552671E-2</v>
      </c>
    </row>
  </sheetData>
  <pageMargins left="0.75" right="0.75" top="1" bottom="1" header="0.5" footer="0.5"/>
  <pageSetup paperSize="9" scale="59" orientation="landscape" r:id="rId1"/>
  <headerFooter alignWithMargins="0"/>
  <colBreaks count="1" manualBreakCount="1">
    <brk id="4" max="22" man="1"/>
  </colBreaks>
  <customProperties>
    <customPr name="_pios_id" r:id="rId2"/>
    <customPr name="EpmWorksheetKeyString_GUID" r:id="rId3"/>
  </customProperties>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92D050"/>
    <pageSetUpPr fitToPage="1"/>
  </sheetPr>
  <dimension ref="B1:J40"/>
  <sheetViews>
    <sheetView workbookViewId="0">
      <selection activeCell="H21" sqref="H21"/>
    </sheetView>
  </sheetViews>
  <sheetFormatPr defaultRowHeight="12.75" x14ac:dyDescent="0.2"/>
  <cols>
    <col min="1" max="1" width="12" style="43" customWidth="1"/>
    <col min="2" max="2" width="16.42578125" style="43" bestFit="1" customWidth="1"/>
    <col min="3" max="3" width="43.42578125" style="43" customWidth="1"/>
    <col min="4" max="9" width="20.7109375" style="43" customWidth="1"/>
    <col min="10" max="16384" width="9.140625" style="43"/>
  </cols>
  <sheetData>
    <row r="1" spans="2:9" ht="20.25" x14ac:dyDescent="0.3">
      <c r="B1" s="298" t="s">
        <v>235</v>
      </c>
      <c r="C1" s="298"/>
      <c r="D1" s="298"/>
      <c r="E1" s="42"/>
      <c r="F1" s="42"/>
      <c r="G1" s="42"/>
      <c r="H1" s="42"/>
      <c r="I1" s="42"/>
    </row>
    <row r="2" spans="2:9" ht="18" customHeight="1" x14ac:dyDescent="0.45">
      <c r="B2" s="162" t="str">
        <f>Tradingname</f>
        <v>Queensland Gas Pipeline</v>
      </c>
      <c r="C2" s="163"/>
      <c r="I2" s="123"/>
    </row>
    <row r="3" spans="2:9" ht="15" x14ac:dyDescent="0.25">
      <c r="B3" s="164" t="s">
        <v>221</v>
      </c>
      <c r="C3" s="165">
        <f>Yearending</f>
        <v>44196</v>
      </c>
    </row>
    <row r="4" spans="2:9" ht="12.75" customHeight="1" x14ac:dyDescent="0.3">
      <c r="B4" s="41"/>
      <c r="D4" s="115"/>
      <c r="G4" s="115"/>
    </row>
    <row r="5" spans="2:9" ht="15.75" x14ac:dyDescent="0.2">
      <c r="B5" s="294" t="s">
        <v>268</v>
      </c>
      <c r="C5" s="294"/>
      <c r="D5" s="294"/>
    </row>
    <row r="6" spans="2:9" x14ac:dyDescent="0.2">
      <c r="B6" s="45"/>
      <c r="C6" s="46"/>
      <c r="D6" s="47"/>
      <c r="E6" s="47"/>
      <c r="F6" s="47"/>
      <c r="G6" s="47"/>
      <c r="H6" s="47"/>
      <c r="I6" s="47"/>
    </row>
    <row r="7" spans="2:9" ht="30.75" customHeight="1" x14ac:dyDescent="0.2">
      <c r="B7" s="52"/>
      <c r="C7" s="52"/>
      <c r="D7" s="295" t="s">
        <v>274</v>
      </c>
      <c r="E7" s="296"/>
      <c r="F7" s="297"/>
      <c r="G7" s="295" t="s">
        <v>275</v>
      </c>
      <c r="H7" s="296"/>
      <c r="I7" s="297"/>
    </row>
    <row r="8" spans="2:9" ht="51" customHeight="1" x14ac:dyDescent="0.2">
      <c r="B8" s="51" t="s">
        <v>266</v>
      </c>
      <c r="C8" s="52" t="s">
        <v>20</v>
      </c>
      <c r="D8" s="53" t="s">
        <v>63</v>
      </c>
      <c r="E8" s="53" t="s">
        <v>64</v>
      </c>
      <c r="F8" s="53" t="s">
        <v>26</v>
      </c>
      <c r="G8" s="53" t="s">
        <v>63</v>
      </c>
      <c r="H8" s="53" t="s">
        <v>64</v>
      </c>
      <c r="I8" s="53" t="s">
        <v>26</v>
      </c>
    </row>
    <row r="9" spans="2:9" x14ac:dyDescent="0.2">
      <c r="B9" s="54"/>
      <c r="C9" s="56"/>
      <c r="D9" s="55" t="s">
        <v>223</v>
      </c>
      <c r="E9" s="55" t="s">
        <v>223</v>
      </c>
      <c r="F9" s="55" t="s">
        <v>223</v>
      </c>
      <c r="G9" s="55" t="s">
        <v>223</v>
      </c>
      <c r="H9" s="55" t="s">
        <v>223</v>
      </c>
      <c r="I9" s="55" t="s">
        <v>223</v>
      </c>
    </row>
    <row r="10" spans="2:9" x14ac:dyDescent="0.2">
      <c r="B10" s="54"/>
      <c r="C10" s="112" t="s">
        <v>49</v>
      </c>
      <c r="D10" s="55"/>
      <c r="E10" s="55"/>
      <c r="F10" s="55"/>
      <c r="G10" s="55"/>
      <c r="H10" s="55"/>
      <c r="I10" s="55"/>
    </row>
    <row r="11" spans="2:9" x14ac:dyDescent="0.2">
      <c r="B11" s="119" t="s">
        <v>439</v>
      </c>
      <c r="C11" s="57" t="s">
        <v>151</v>
      </c>
      <c r="D11" s="235">
        <f>+SUM('2.1 Revenue by service'!D11:D21)</f>
        <v>49468176.160000004</v>
      </c>
      <c r="E11" s="235">
        <f>'2.1 Revenue by service'!E23</f>
        <v>0</v>
      </c>
      <c r="F11" s="235">
        <f>SUM(D11:E11)</f>
        <v>49468176.160000004</v>
      </c>
      <c r="G11" s="235">
        <f>SUM('2.1 Revenue by service'!G11:G21)</f>
        <v>45711065.520000011</v>
      </c>
      <c r="H11" s="235">
        <f>'2.1 Revenue by service'!H23</f>
        <v>0</v>
      </c>
      <c r="I11" s="235">
        <f>SUM(G11:H11)</f>
        <v>45711065.520000011</v>
      </c>
    </row>
    <row r="12" spans="2:9" x14ac:dyDescent="0.2">
      <c r="B12" s="119" t="s">
        <v>439</v>
      </c>
      <c r="C12" s="57" t="s">
        <v>53</v>
      </c>
      <c r="D12" s="236">
        <v>2121958.1200000122</v>
      </c>
      <c r="E12" s="236">
        <v>0</v>
      </c>
      <c r="F12" s="235">
        <f>SUM(D12:E12)</f>
        <v>2121958.1200000122</v>
      </c>
      <c r="G12" s="236">
        <v>1883572.4299999976</v>
      </c>
      <c r="H12" s="236">
        <v>0</v>
      </c>
      <c r="I12" s="235">
        <f>SUM(G12:H12)</f>
        <v>1883572.4299999976</v>
      </c>
    </row>
    <row r="13" spans="2:9" x14ac:dyDescent="0.2">
      <c r="B13" s="61"/>
      <c r="C13" s="59" t="s">
        <v>52</v>
      </c>
      <c r="D13" s="237">
        <f t="shared" ref="D13:I13" si="0">SUM(D11:D12)</f>
        <v>51590134.280000016</v>
      </c>
      <c r="E13" s="237">
        <f t="shared" si="0"/>
        <v>0</v>
      </c>
      <c r="F13" s="237">
        <f t="shared" si="0"/>
        <v>51590134.280000016</v>
      </c>
      <c r="G13" s="237">
        <f t="shared" si="0"/>
        <v>47594637.95000001</v>
      </c>
      <c r="H13" s="237">
        <f t="shared" si="0"/>
        <v>0</v>
      </c>
      <c r="I13" s="237">
        <f t="shared" si="0"/>
        <v>47594637.95000001</v>
      </c>
    </row>
    <row r="14" spans="2:9" x14ac:dyDescent="0.2">
      <c r="B14" s="54"/>
      <c r="C14" s="112" t="s">
        <v>58</v>
      </c>
      <c r="D14" s="259"/>
      <c r="E14" s="259"/>
      <c r="F14" s="259"/>
      <c r="G14" s="259"/>
      <c r="H14" s="259"/>
      <c r="I14" s="259"/>
    </row>
    <row r="15" spans="2:9" x14ac:dyDescent="0.2">
      <c r="B15" s="119" t="s">
        <v>439</v>
      </c>
      <c r="C15" s="57" t="s">
        <v>22</v>
      </c>
      <c r="D15" s="235">
        <f>'2.3 Indirect revenue'!G36</f>
        <v>0</v>
      </c>
      <c r="E15" s="235">
        <f>'2.3 Indirect revenue'!H36</f>
        <v>0</v>
      </c>
      <c r="F15" s="235">
        <f>SUM(D15:E15)</f>
        <v>0</v>
      </c>
      <c r="G15" s="236"/>
      <c r="H15" s="236"/>
      <c r="I15" s="235">
        <f>SUM(G15:H15)</f>
        <v>0</v>
      </c>
    </row>
    <row r="16" spans="2:9" x14ac:dyDescent="0.2">
      <c r="B16" s="61"/>
      <c r="C16" s="59" t="s">
        <v>54</v>
      </c>
      <c r="D16" s="237">
        <f t="shared" ref="D16:I16" si="1">SUM(D15:D15)</f>
        <v>0</v>
      </c>
      <c r="E16" s="237">
        <f t="shared" si="1"/>
        <v>0</v>
      </c>
      <c r="F16" s="237">
        <f t="shared" si="1"/>
        <v>0</v>
      </c>
      <c r="G16" s="237">
        <f t="shared" si="1"/>
        <v>0</v>
      </c>
      <c r="H16" s="237">
        <f t="shared" si="1"/>
        <v>0</v>
      </c>
      <c r="I16" s="237">
        <f t="shared" si="1"/>
        <v>0</v>
      </c>
    </row>
    <row r="17" spans="2:10" x14ac:dyDescent="0.2">
      <c r="B17" s="61"/>
      <c r="C17" s="59" t="s">
        <v>23</v>
      </c>
      <c r="D17" s="237">
        <f t="shared" ref="D17:I17" si="2">D13+D16</f>
        <v>51590134.280000016</v>
      </c>
      <c r="E17" s="237">
        <f t="shared" si="2"/>
        <v>0</v>
      </c>
      <c r="F17" s="237">
        <f t="shared" si="2"/>
        <v>51590134.280000016</v>
      </c>
      <c r="G17" s="237">
        <f t="shared" si="2"/>
        <v>47594637.95000001</v>
      </c>
      <c r="H17" s="237">
        <f t="shared" si="2"/>
        <v>0</v>
      </c>
      <c r="I17" s="237">
        <f t="shared" si="2"/>
        <v>47594637.95000001</v>
      </c>
    </row>
    <row r="18" spans="2:10" x14ac:dyDescent="0.2">
      <c r="B18" s="61"/>
      <c r="C18" s="113" t="s">
        <v>65</v>
      </c>
      <c r="D18" s="259"/>
      <c r="E18" s="259"/>
      <c r="F18" s="259"/>
      <c r="G18" s="259"/>
      <c r="H18" s="259"/>
      <c r="I18" s="259"/>
    </row>
    <row r="19" spans="2:10" x14ac:dyDescent="0.2">
      <c r="B19" s="119" t="s">
        <v>440</v>
      </c>
      <c r="C19" s="58" t="s">
        <v>154</v>
      </c>
      <c r="D19" s="236">
        <v>-105895.49</v>
      </c>
      <c r="E19" s="236">
        <v>-5023786.05</v>
      </c>
      <c r="F19" s="235">
        <f t="shared" ref="F19:F26" si="3">SUM(D19:E19)</f>
        <v>-5129681.54</v>
      </c>
      <c r="G19" s="236">
        <v>-44668.86</v>
      </c>
      <c r="H19" s="236">
        <v>-4101309.5400000005</v>
      </c>
      <c r="I19" s="235">
        <f t="shared" ref="I19:I24" si="4">SUM(G19:H19)</f>
        <v>-4145978.4000000004</v>
      </c>
    </row>
    <row r="20" spans="2:10" x14ac:dyDescent="0.2">
      <c r="B20" s="119" t="s">
        <v>440</v>
      </c>
      <c r="C20" s="58" t="s">
        <v>155</v>
      </c>
      <c r="D20" s="236">
        <v>0</v>
      </c>
      <c r="E20" s="236">
        <v>-5682826.1899999995</v>
      </c>
      <c r="F20" s="235">
        <f t="shared" si="3"/>
        <v>-5682826.1899999995</v>
      </c>
      <c r="G20" s="236">
        <v>0</v>
      </c>
      <c r="H20" s="236">
        <v>-6823104.9800000004</v>
      </c>
      <c r="I20" s="235">
        <f t="shared" si="4"/>
        <v>-6823104.9800000004</v>
      </c>
    </row>
    <row r="21" spans="2:10" x14ac:dyDescent="0.2">
      <c r="B21" s="119" t="s">
        <v>441</v>
      </c>
      <c r="C21" s="58" t="s">
        <v>24</v>
      </c>
      <c r="D21" s="236">
        <v>-9355913.7253359556</v>
      </c>
      <c r="E21" s="236">
        <v>0</v>
      </c>
      <c r="F21" s="235">
        <f t="shared" si="3"/>
        <v>-9355913.7253359556</v>
      </c>
      <c r="G21" s="236">
        <v>-11604339.375077801</v>
      </c>
      <c r="H21" s="236">
        <v>0</v>
      </c>
      <c r="I21" s="235">
        <f t="shared" si="4"/>
        <v>-11604339.375077801</v>
      </c>
      <c r="J21" s="201"/>
    </row>
    <row r="22" spans="2:10" x14ac:dyDescent="0.2">
      <c r="B22" s="119" t="s">
        <v>440</v>
      </c>
      <c r="C22" s="58" t="s">
        <v>55</v>
      </c>
      <c r="D22" s="236">
        <v>0</v>
      </c>
      <c r="E22" s="236">
        <v>0</v>
      </c>
      <c r="F22" s="235">
        <f t="shared" si="3"/>
        <v>0</v>
      </c>
      <c r="G22" s="236">
        <v>0</v>
      </c>
      <c r="H22" s="236">
        <v>0</v>
      </c>
      <c r="I22" s="235">
        <f t="shared" si="4"/>
        <v>0</v>
      </c>
    </row>
    <row r="23" spans="2:10" x14ac:dyDescent="0.2">
      <c r="B23" s="119" t="s">
        <v>440</v>
      </c>
      <c r="C23" s="58" t="s">
        <v>56</v>
      </c>
      <c r="D23" s="236">
        <v>0</v>
      </c>
      <c r="E23" s="236">
        <v>0</v>
      </c>
      <c r="F23" s="235">
        <f t="shared" si="3"/>
        <v>0</v>
      </c>
      <c r="G23" s="236">
        <v>0</v>
      </c>
      <c r="H23" s="236">
        <v>-284842.44999999995</v>
      </c>
      <c r="I23" s="235">
        <f t="shared" si="4"/>
        <v>-284842.44999999995</v>
      </c>
    </row>
    <row r="24" spans="2:10" x14ac:dyDescent="0.2">
      <c r="B24" s="119" t="s">
        <v>440</v>
      </c>
      <c r="C24" s="58" t="s">
        <v>57</v>
      </c>
      <c r="D24" s="236">
        <v>0</v>
      </c>
      <c r="E24" s="236">
        <v>0</v>
      </c>
      <c r="F24" s="235">
        <f t="shared" si="3"/>
        <v>0</v>
      </c>
      <c r="G24" s="236">
        <v>0</v>
      </c>
      <c r="H24" s="236">
        <v>0</v>
      </c>
      <c r="I24" s="235">
        <f t="shared" si="4"/>
        <v>0</v>
      </c>
    </row>
    <row r="25" spans="2:10" x14ac:dyDescent="0.2">
      <c r="B25" s="119" t="s">
        <v>440</v>
      </c>
      <c r="C25" s="58" t="s">
        <v>71</v>
      </c>
      <c r="D25" s="236">
        <v>0</v>
      </c>
      <c r="E25" s="236">
        <v>-1300541.696737445</v>
      </c>
      <c r="F25" s="235">
        <f>SUM(D25:E25)</f>
        <v>-1300541.696737445</v>
      </c>
      <c r="G25" s="236">
        <v>0</v>
      </c>
      <c r="H25" s="236">
        <v>-845893.80340896815</v>
      </c>
      <c r="I25" s="235">
        <f>SUM(G25:H25)</f>
        <v>-845893.80340896815</v>
      </c>
      <c r="J25" s="50"/>
    </row>
    <row r="26" spans="2:10" x14ac:dyDescent="0.2">
      <c r="B26" s="119" t="s">
        <v>440</v>
      </c>
      <c r="C26" s="60" t="s">
        <v>68</v>
      </c>
      <c r="D26" s="236">
        <v>-3625.3299999999981</v>
      </c>
      <c r="E26" s="236">
        <v>-1623879.6099999999</v>
      </c>
      <c r="F26" s="235">
        <f t="shared" si="3"/>
        <v>-1627504.94</v>
      </c>
      <c r="G26" s="236">
        <v>-453812.59000000329</v>
      </c>
      <c r="H26" s="236">
        <v>-1369428.1400000004</v>
      </c>
      <c r="I26" s="235">
        <f>SUM(G26:H26)</f>
        <v>-1823240.7300000037</v>
      </c>
    </row>
    <row r="27" spans="2:10" x14ac:dyDescent="0.2">
      <c r="B27" s="61"/>
      <c r="C27" s="59" t="s">
        <v>66</v>
      </c>
      <c r="D27" s="237">
        <f t="shared" ref="D27:I27" si="5">SUM(D19:D26)</f>
        <v>-9465434.5453359559</v>
      </c>
      <c r="E27" s="237">
        <f t="shared" si="5"/>
        <v>-13631033.546737444</v>
      </c>
      <c r="F27" s="237">
        <f t="shared" si="5"/>
        <v>-23096468.092073403</v>
      </c>
      <c r="G27" s="237">
        <f t="shared" si="5"/>
        <v>-12102820.825077804</v>
      </c>
      <c r="H27" s="237">
        <f t="shared" si="5"/>
        <v>-13424578.913408969</v>
      </c>
      <c r="I27" s="237">
        <f t="shared" si="5"/>
        <v>-25527399.738486774</v>
      </c>
    </row>
    <row r="28" spans="2:10" x14ac:dyDescent="0.2">
      <c r="B28" s="119" t="s">
        <v>440</v>
      </c>
      <c r="C28" s="113" t="s">
        <v>194</v>
      </c>
      <c r="D28" s="259"/>
      <c r="E28" s="259"/>
      <c r="F28" s="259"/>
      <c r="G28" s="259"/>
      <c r="H28" s="259"/>
      <c r="I28" s="259"/>
    </row>
    <row r="29" spans="2:10" x14ac:dyDescent="0.2">
      <c r="B29" s="119" t="s">
        <v>440</v>
      </c>
      <c r="C29" s="58" t="s">
        <v>59</v>
      </c>
      <c r="D29" s="235">
        <f>SUMIF('2.4 Shared costs'!$C$9:$C$36,'2. Revenues and expenses'!$C29,'2.4 Shared costs'!$H$9:$H$36)</f>
        <v>0</v>
      </c>
      <c r="E29" s="235">
        <f>SUMIF('2.4 Shared costs'!$C$9:$C$36,'2. Revenues and expenses'!$C29,'2.4 Shared costs'!$I$9:$I$36)</f>
        <v>-5294617.370000001</v>
      </c>
      <c r="F29" s="235">
        <f t="shared" ref="F29:F37" si="6">SUM(D29:E29)</f>
        <v>-5294617.370000001</v>
      </c>
      <c r="G29" s="236">
        <v>0</v>
      </c>
      <c r="H29" s="236">
        <v>-4999174.41</v>
      </c>
      <c r="I29" s="235">
        <f t="shared" ref="I29:I37" si="7">SUM(G29:H29)</f>
        <v>-4999174.41</v>
      </c>
    </row>
    <row r="30" spans="2:10" x14ac:dyDescent="0.2">
      <c r="B30" s="119" t="s">
        <v>440</v>
      </c>
      <c r="C30" s="58" t="s">
        <v>69</v>
      </c>
      <c r="D30" s="235">
        <f>SUMIF('2.4 Shared costs'!$C$9:$C$36,'2. Revenues and expenses'!$C30,'2.4 Shared costs'!$H$9:$H$36)</f>
        <v>0</v>
      </c>
      <c r="E30" s="235">
        <f>SUMIF('2.4 Shared costs'!$C$9:$C$36,'2. Revenues and expenses'!$C30,'2.4 Shared costs'!$I$9:$I$36)</f>
        <v>-1074467.3953522574</v>
      </c>
      <c r="F30" s="235">
        <f t="shared" si="6"/>
        <v>-1074467.3953522574</v>
      </c>
      <c r="G30" s="236">
        <v>0</v>
      </c>
      <c r="H30" s="236">
        <v>-827600.25905495929</v>
      </c>
      <c r="I30" s="235">
        <f t="shared" si="7"/>
        <v>-827600.25905495929</v>
      </c>
    </row>
    <row r="31" spans="2:10" x14ac:dyDescent="0.2">
      <c r="B31" s="119" t="s">
        <v>440</v>
      </c>
      <c r="C31" s="57" t="s">
        <v>60</v>
      </c>
      <c r="D31" s="235">
        <f>SUMIF('2.4 Shared costs'!$C$9:$C$36,'2. Revenues and expenses'!$C31,'2.4 Shared costs'!$H$9:$H$36)</f>
        <v>0</v>
      </c>
      <c r="E31" s="235">
        <f>SUMIF('2.4 Shared costs'!$C$9:$C$36,'2. Revenues and expenses'!$C31,'2.4 Shared costs'!$I$9:$I$36)</f>
        <v>-1177219.9200000009</v>
      </c>
      <c r="F31" s="235">
        <f t="shared" si="6"/>
        <v>-1177219.9200000009</v>
      </c>
      <c r="G31" s="236">
        <v>0</v>
      </c>
      <c r="H31" s="236">
        <v>-1640841.98</v>
      </c>
      <c r="I31" s="235">
        <f t="shared" si="7"/>
        <v>-1640841.98</v>
      </c>
    </row>
    <row r="32" spans="2:10" x14ac:dyDescent="0.2">
      <c r="B32" s="119" t="s">
        <v>441</v>
      </c>
      <c r="C32" s="60" t="s">
        <v>61</v>
      </c>
      <c r="D32" s="235">
        <f>SUMIF('2.4 Shared costs'!$C$9:$C$36,'2. Revenues and expenses'!$C32,'2.4 Shared costs'!$H$9:$H$36)</f>
        <v>-615082.23999999976</v>
      </c>
      <c r="E32" s="235">
        <f>SUMIF('2.4 Shared costs'!$C$9:$C$36,'2. Revenues and expenses'!$C32,'2.4 Shared costs'!$I$9:$I$36)</f>
        <v>0</v>
      </c>
      <c r="F32" s="235">
        <f t="shared" si="6"/>
        <v>-615082.23999999976</v>
      </c>
      <c r="G32" s="236">
        <v>-626579.89999999967</v>
      </c>
      <c r="H32" s="236">
        <v>0</v>
      </c>
      <c r="I32" s="235">
        <f t="shared" si="7"/>
        <v>-626579.89999999967</v>
      </c>
    </row>
    <row r="33" spans="2:9" x14ac:dyDescent="0.2">
      <c r="B33" s="119" t="s">
        <v>440</v>
      </c>
      <c r="C33" s="60" t="s">
        <v>70</v>
      </c>
      <c r="D33" s="235">
        <f>SUMIF('2.4 Shared costs'!$C$9:$C$36,'2. Revenues and expenses'!$C33,'2.4 Shared costs'!$H$9:$H$36)</f>
        <v>0</v>
      </c>
      <c r="E33" s="235">
        <f>SUMIF('2.4 Shared costs'!$C$9:$C$36,'2. Revenues and expenses'!$C33,'2.4 Shared costs'!$I$9:$I$36)</f>
        <v>-304553.0279102982</v>
      </c>
      <c r="F33" s="235">
        <f t="shared" si="6"/>
        <v>-304553.0279102982</v>
      </c>
      <c r="G33" s="236">
        <v>0</v>
      </c>
      <c r="H33" s="236">
        <v>-339579.0775360727</v>
      </c>
      <c r="I33" s="235">
        <f t="shared" si="7"/>
        <v>-339579.0775360727</v>
      </c>
    </row>
    <row r="34" spans="2:9" x14ac:dyDescent="0.2">
      <c r="B34" s="119" t="s">
        <v>440</v>
      </c>
      <c r="C34" s="57" t="s">
        <v>156</v>
      </c>
      <c r="D34" s="235">
        <f>SUMIF('2.4 Shared costs'!$C$9:$C$36,'2. Revenues and expenses'!$C34,'2.4 Shared costs'!$H$9:$H$36)</f>
        <v>0</v>
      </c>
      <c r="E34" s="235">
        <f>SUMIF('2.4 Shared costs'!$C$9:$C$36,'2. Revenues and expenses'!$C34,'2.4 Shared costs'!$I$9:$I$36)</f>
        <v>0</v>
      </c>
      <c r="F34" s="235">
        <f t="shared" si="6"/>
        <v>0</v>
      </c>
      <c r="G34" s="236">
        <v>0</v>
      </c>
      <c r="H34" s="236">
        <v>0</v>
      </c>
      <c r="I34" s="235">
        <f t="shared" si="7"/>
        <v>0</v>
      </c>
    </row>
    <row r="35" spans="2:9" x14ac:dyDescent="0.2">
      <c r="B35" s="119" t="s">
        <v>440</v>
      </c>
      <c r="C35" s="57" t="s">
        <v>62</v>
      </c>
      <c r="D35" s="235">
        <f>SUMIF('2.4 Shared costs'!$C$9:$C$36,'2. Revenues and expenses'!$C35,'2.4 Shared costs'!$H$9:$H$36)</f>
        <v>0</v>
      </c>
      <c r="E35" s="235">
        <f>SUMIF('2.4 Shared costs'!$C$9:$C$36,'2. Revenues and expenses'!$C35,'2.4 Shared costs'!$I$9:$I$36)</f>
        <v>0</v>
      </c>
      <c r="F35" s="235">
        <f t="shared" si="6"/>
        <v>0</v>
      </c>
      <c r="G35" s="236">
        <v>0</v>
      </c>
      <c r="H35" s="236">
        <v>0</v>
      </c>
      <c r="I35" s="235">
        <f t="shared" si="7"/>
        <v>0</v>
      </c>
    </row>
    <row r="36" spans="2:9" x14ac:dyDescent="0.2">
      <c r="B36" s="119" t="s">
        <v>440</v>
      </c>
      <c r="C36" s="57" t="s">
        <v>1</v>
      </c>
      <c r="D36" s="235">
        <f>SUMIF('2.4 Shared costs'!$C$9:$C$36,'2. Revenues and expenses'!$C36,'2.4 Shared costs'!$H$9:$H$36)</f>
        <v>0</v>
      </c>
      <c r="E36" s="235">
        <f>SUMIF('2.4 Shared costs'!$C$9:$C$36,'2. Revenues and expenses'!$C36,'2.4 Shared costs'!$I$9:$I$36)</f>
        <v>0</v>
      </c>
      <c r="F36" s="235">
        <f t="shared" si="6"/>
        <v>0</v>
      </c>
      <c r="G36" s="236">
        <v>0</v>
      </c>
      <c r="H36" s="236">
        <v>0</v>
      </c>
      <c r="I36" s="235">
        <f t="shared" si="7"/>
        <v>0</v>
      </c>
    </row>
    <row r="37" spans="2:9" x14ac:dyDescent="0.2">
      <c r="B37" s="119" t="s">
        <v>440</v>
      </c>
      <c r="C37" s="60" t="s">
        <v>218</v>
      </c>
      <c r="D37" s="235">
        <f>SUMIF('2.4 Shared costs'!$C$9:$C$36,'2. Revenues and expenses'!$C37,'2.4 Shared costs'!$H$9:$H$36)</f>
        <v>0</v>
      </c>
      <c r="E37" s="235">
        <f>SUMIF('2.4 Shared costs'!$C$9:$C$36,'2. Revenues and expenses'!$C37,'2.4 Shared costs'!$I$9:$I$36)</f>
        <v>0</v>
      </c>
      <c r="F37" s="235">
        <f t="shared" si="6"/>
        <v>0</v>
      </c>
      <c r="G37" s="236">
        <v>0</v>
      </c>
      <c r="H37" s="236">
        <v>0</v>
      </c>
      <c r="I37" s="235">
        <f t="shared" si="7"/>
        <v>0</v>
      </c>
    </row>
    <row r="38" spans="2:9" x14ac:dyDescent="0.2">
      <c r="B38" s="61"/>
      <c r="C38" s="59" t="s">
        <v>219</v>
      </c>
      <c r="D38" s="237">
        <f>SUM(D29:D37)</f>
        <v>-615082.23999999976</v>
      </c>
      <c r="E38" s="237">
        <f>SUM(E29:E37)</f>
        <v>-7850857.713262558</v>
      </c>
      <c r="F38" s="237">
        <f>SUM(F29:F37)</f>
        <v>-8465939.9532625563</v>
      </c>
      <c r="G38" s="260">
        <v>-626579.89999999967</v>
      </c>
      <c r="H38" s="260">
        <v>-7807195.726591032</v>
      </c>
      <c r="I38" s="237">
        <f>SUM(I29:I37)</f>
        <v>-8433775.6265910324</v>
      </c>
    </row>
    <row r="39" spans="2:9" x14ac:dyDescent="0.2">
      <c r="B39" s="61"/>
      <c r="C39" s="59" t="s">
        <v>67</v>
      </c>
      <c r="D39" s="237">
        <f>D27+D38</f>
        <v>-10080516.785335956</v>
      </c>
      <c r="E39" s="237">
        <f>E27+E38</f>
        <v>-21481891.260000002</v>
      </c>
      <c r="F39" s="237">
        <f>F27+F38</f>
        <v>-31562408.04533596</v>
      </c>
      <c r="G39" s="260">
        <v>-12729400.725077804</v>
      </c>
      <c r="H39" s="260">
        <v>-21231774.640000001</v>
      </c>
      <c r="I39" s="237">
        <f>I27+I38</f>
        <v>-33961175.365077808</v>
      </c>
    </row>
    <row r="40" spans="2:9" x14ac:dyDescent="0.2">
      <c r="B40" s="119" t="s">
        <v>440</v>
      </c>
      <c r="C40" s="59" t="s">
        <v>114</v>
      </c>
      <c r="D40" s="237">
        <f>D17+D39</f>
        <v>41509617.494664058</v>
      </c>
      <c r="E40" s="237">
        <f>E17+E39</f>
        <v>-21481891.260000002</v>
      </c>
      <c r="F40" s="237">
        <f>F17+F39</f>
        <v>20027726.234664056</v>
      </c>
      <c r="G40" s="260">
        <v>34865237.22492221</v>
      </c>
      <c r="H40" s="260">
        <v>-21231774.640000001</v>
      </c>
      <c r="I40" s="237">
        <f>I17+I39</f>
        <v>13633462.584922202</v>
      </c>
    </row>
  </sheetData>
  <mergeCells count="4">
    <mergeCell ref="B5:D5"/>
    <mergeCell ref="D7:F7"/>
    <mergeCell ref="G7:I7"/>
    <mergeCell ref="B1:D1"/>
  </mergeCells>
  <phoneticPr fontId="36" type="noConversion"/>
  <pageMargins left="0.75" right="0.75" top="1" bottom="1" header="0.5" footer="0.5"/>
  <pageSetup paperSize="9" scale="64" orientation="landscape" verticalDpi="2" r:id="rId1"/>
  <headerFooter alignWithMargins="0"/>
  <customProperties>
    <customPr name="_pios_id" r:id="rId2"/>
    <customPr name="EpmWorksheetKeyString_GUID" r:id="rId3"/>
  </customProperties>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B1:I24"/>
  <sheetViews>
    <sheetView workbookViewId="0">
      <selection activeCell="G16" sqref="G16"/>
    </sheetView>
  </sheetViews>
  <sheetFormatPr defaultRowHeight="12.75" x14ac:dyDescent="0.2"/>
  <cols>
    <col min="1" max="1" width="12" style="43" customWidth="1"/>
    <col min="2" max="2" width="16.42578125" style="43" bestFit="1" customWidth="1"/>
    <col min="3" max="3" width="43.42578125" style="43" customWidth="1"/>
    <col min="4" max="9" width="20.7109375" style="43" customWidth="1"/>
    <col min="10" max="16384" width="9.140625" style="43"/>
  </cols>
  <sheetData>
    <row r="1" spans="2:9" ht="20.25" x14ac:dyDescent="0.3">
      <c r="B1" s="299" t="s">
        <v>163</v>
      </c>
      <c r="C1" s="299"/>
      <c r="D1" s="42"/>
      <c r="E1" s="42"/>
      <c r="F1" s="42"/>
      <c r="G1" s="42"/>
      <c r="H1" s="42"/>
      <c r="I1" s="42"/>
    </row>
    <row r="2" spans="2:9" ht="16.5" customHeight="1" x14ac:dyDescent="0.45">
      <c r="B2" s="162" t="str">
        <f>Tradingname</f>
        <v>Queensland Gas Pipeline</v>
      </c>
      <c r="C2" s="163"/>
      <c r="I2" s="123"/>
    </row>
    <row r="3" spans="2:9" ht="15" x14ac:dyDescent="0.25">
      <c r="B3" s="164" t="s">
        <v>221</v>
      </c>
      <c r="C3" s="165">
        <f>Yearending</f>
        <v>44196</v>
      </c>
    </row>
    <row r="4" spans="2:9" ht="12.75" customHeight="1" x14ac:dyDescent="0.3">
      <c r="B4" s="41"/>
      <c r="D4" s="115"/>
      <c r="G4" s="115"/>
    </row>
    <row r="5" spans="2:9" ht="15.75" x14ac:dyDescent="0.2">
      <c r="B5" s="294" t="s">
        <v>226</v>
      </c>
      <c r="C5" s="294"/>
      <c r="D5" s="294"/>
    </row>
    <row r="6" spans="2:9" x14ac:dyDescent="0.2">
      <c r="B6" s="45"/>
      <c r="C6" s="46"/>
      <c r="D6" s="47"/>
      <c r="E6" s="47"/>
      <c r="F6" s="47"/>
      <c r="G6" s="47"/>
      <c r="H6" s="47"/>
      <c r="I6" s="47"/>
    </row>
    <row r="7" spans="2:9" ht="21" customHeight="1" x14ac:dyDescent="0.2">
      <c r="B7" s="52"/>
      <c r="C7" s="52"/>
      <c r="D7" s="295" t="s">
        <v>274</v>
      </c>
      <c r="E7" s="296"/>
      <c r="F7" s="297"/>
      <c r="G7" s="295" t="s">
        <v>275</v>
      </c>
      <c r="H7" s="296"/>
      <c r="I7" s="297"/>
    </row>
    <row r="8" spans="2:9" ht="51" customHeight="1" x14ac:dyDescent="0.2">
      <c r="B8" s="51" t="s">
        <v>266</v>
      </c>
      <c r="C8" s="52" t="s">
        <v>20</v>
      </c>
      <c r="D8" s="53" t="s">
        <v>63</v>
      </c>
      <c r="E8" s="53" t="s">
        <v>64</v>
      </c>
      <c r="F8" s="53" t="s">
        <v>26</v>
      </c>
      <c r="G8" s="53" t="s">
        <v>63</v>
      </c>
      <c r="H8" s="53" t="s">
        <v>64</v>
      </c>
      <c r="I8" s="53" t="s">
        <v>26</v>
      </c>
    </row>
    <row r="9" spans="2:9" ht="15.75" customHeight="1" x14ac:dyDescent="0.2">
      <c r="B9" s="51"/>
      <c r="C9" s="52"/>
      <c r="D9" s="55" t="s">
        <v>223</v>
      </c>
      <c r="E9" s="55" t="s">
        <v>223</v>
      </c>
      <c r="F9" s="55" t="s">
        <v>223</v>
      </c>
      <c r="G9" s="55" t="s">
        <v>223</v>
      </c>
      <c r="H9" s="55" t="s">
        <v>223</v>
      </c>
      <c r="I9" s="55" t="s">
        <v>223</v>
      </c>
    </row>
    <row r="10" spans="2:9" x14ac:dyDescent="0.2">
      <c r="B10" s="54"/>
      <c r="C10" s="112" t="s">
        <v>49</v>
      </c>
      <c r="D10" s="55"/>
      <c r="E10" s="55"/>
      <c r="F10" s="55"/>
      <c r="G10" s="55"/>
      <c r="H10" s="55"/>
      <c r="I10" s="55"/>
    </row>
    <row r="11" spans="2:9" x14ac:dyDescent="0.2">
      <c r="B11" s="215" t="s">
        <v>382</v>
      </c>
      <c r="C11" s="57" t="s">
        <v>214</v>
      </c>
      <c r="D11" s="215">
        <v>46520667.530000001</v>
      </c>
      <c r="E11" s="215">
        <v>0</v>
      </c>
      <c r="F11" s="214">
        <f t="shared" ref="F11:F19" si="0">SUM(D11:E11)</f>
        <v>46520667.530000001</v>
      </c>
      <c r="G11" s="215">
        <v>45170763.940000005</v>
      </c>
      <c r="H11" s="215">
        <v>0</v>
      </c>
      <c r="I11" s="214">
        <f t="shared" ref="I11:I19" si="1">SUM(G11:H11)</f>
        <v>45170763.940000005</v>
      </c>
    </row>
    <row r="12" spans="2:9" x14ac:dyDescent="0.2">
      <c r="B12" s="215" t="s">
        <v>382</v>
      </c>
      <c r="C12" s="57" t="s">
        <v>193</v>
      </c>
      <c r="D12" s="215">
        <v>0</v>
      </c>
      <c r="E12" s="215">
        <v>0</v>
      </c>
      <c r="F12" s="214">
        <f t="shared" si="0"/>
        <v>0</v>
      </c>
      <c r="G12" s="215">
        <v>0</v>
      </c>
      <c r="H12" s="215">
        <v>0</v>
      </c>
      <c r="I12" s="214">
        <f t="shared" si="1"/>
        <v>0</v>
      </c>
    </row>
    <row r="13" spans="2:9" x14ac:dyDescent="0.2">
      <c r="B13" s="215" t="s">
        <v>382</v>
      </c>
      <c r="C13" s="57" t="s">
        <v>91</v>
      </c>
      <c r="D13" s="215">
        <v>319419.96000000002</v>
      </c>
      <c r="E13" s="215">
        <v>0</v>
      </c>
      <c r="F13" s="214">
        <f t="shared" si="0"/>
        <v>319419.96000000002</v>
      </c>
      <c r="G13" s="215">
        <v>61.519999999999996</v>
      </c>
      <c r="H13" s="215">
        <v>0</v>
      </c>
      <c r="I13" s="214">
        <f t="shared" si="1"/>
        <v>61.519999999999996</v>
      </c>
    </row>
    <row r="14" spans="2:9" x14ac:dyDescent="0.2">
      <c r="B14" s="215" t="s">
        <v>382</v>
      </c>
      <c r="C14" s="57" t="s">
        <v>279</v>
      </c>
      <c r="D14" s="215">
        <v>0</v>
      </c>
      <c r="E14" s="215">
        <v>0</v>
      </c>
      <c r="F14" s="214">
        <f t="shared" si="0"/>
        <v>0</v>
      </c>
      <c r="G14" s="215">
        <v>0</v>
      </c>
      <c r="H14" s="215">
        <v>0</v>
      </c>
      <c r="I14" s="214">
        <f t="shared" si="1"/>
        <v>0</v>
      </c>
    </row>
    <row r="15" spans="2:9" ht="25.5" x14ac:dyDescent="0.2">
      <c r="B15" s="215" t="s">
        <v>382</v>
      </c>
      <c r="C15" s="144" t="s">
        <v>280</v>
      </c>
      <c r="D15" s="215">
        <v>0</v>
      </c>
      <c r="E15" s="215">
        <v>0</v>
      </c>
      <c r="F15" s="214">
        <f t="shared" si="0"/>
        <v>0</v>
      </c>
      <c r="G15" s="215">
        <v>0</v>
      </c>
      <c r="H15" s="215">
        <v>0</v>
      </c>
      <c r="I15" s="214">
        <f t="shared" si="1"/>
        <v>0</v>
      </c>
    </row>
    <row r="16" spans="2:9" x14ac:dyDescent="0.2">
      <c r="B16" s="215" t="s">
        <v>382</v>
      </c>
      <c r="C16" s="57" t="s">
        <v>215</v>
      </c>
      <c r="D16" s="215">
        <v>0</v>
      </c>
      <c r="E16" s="215">
        <v>0</v>
      </c>
      <c r="F16" s="214">
        <f t="shared" si="0"/>
        <v>0</v>
      </c>
      <c r="G16" s="215">
        <v>0</v>
      </c>
      <c r="H16" s="215">
        <v>0</v>
      </c>
      <c r="I16" s="214">
        <f t="shared" si="1"/>
        <v>0</v>
      </c>
    </row>
    <row r="17" spans="2:9" x14ac:dyDescent="0.2">
      <c r="B17" s="215" t="s">
        <v>382</v>
      </c>
      <c r="C17" s="57" t="s">
        <v>92</v>
      </c>
      <c r="D17" s="215">
        <v>91222.71</v>
      </c>
      <c r="E17" s="215">
        <v>0</v>
      </c>
      <c r="F17" s="214">
        <f t="shared" si="0"/>
        <v>91222.71</v>
      </c>
      <c r="G17" s="215">
        <v>251458.5</v>
      </c>
      <c r="H17" s="215">
        <v>0</v>
      </c>
      <c r="I17" s="214">
        <f t="shared" si="1"/>
        <v>251458.5</v>
      </c>
    </row>
    <row r="18" spans="2:9" x14ac:dyDescent="0.2">
      <c r="B18" s="215" t="s">
        <v>382</v>
      </c>
      <c r="C18" s="57" t="s">
        <v>93</v>
      </c>
      <c r="D18" s="215">
        <v>0</v>
      </c>
      <c r="E18" s="215">
        <v>0</v>
      </c>
      <c r="F18" s="214">
        <f t="shared" si="0"/>
        <v>0</v>
      </c>
      <c r="G18" s="215">
        <v>0</v>
      </c>
      <c r="H18" s="215">
        <v>0</v>
      </c>
      <c r="I18" s="214">
        <f t="shared" si="1"/>
        <v>0</v>
      </c>
    </row>
    <row r="19" spans="2:9" x14ac:dyDescent="0.2">
      <c r="B19" s="215" t="s">
        <v>382</v>
      </c>
      <c r="C19" s="57" t="s">
        <v>50</v>
      </c>
      <c r="D19" s="215">
        <v>0</v>
      </c>
      <c r="E19" s="215">
        <v>0</v>
      </c>
      <c r="F19" s="214">
        <f t="shared" si="0"/>
        <v>0</v>
      </c>
      <c r="G19" s="215">
        <v>0</v>
      </c>
      <c r="H19" s="215">
        <v>0</v>
      </c>
      <c r="I19" s="214">
        <f t="shared" si="1"/>
        <v>0</v>
      </c>
    </row>
    <row r="20" spans="2:9" x14ac:dyDescent="0.2">
      <c r="B20" s="215" t="s">
        <v>383</v>
      </c>
      <c r="C20" s="58" t="s">
        <v>51</v>
      </c>
      <c r="D20" s="214">
        <f>'2.2 Revenue contributions '!C15</f>
        <v>2536865.96</v>
      </c>
      <c r="E20" s="214">
        <f>'2.2 Revenue contributions '!D15</f>
        <v>0</v>
      </c>
      <c r="F20" s="214">
        <f>'2.2 Revenue contributions '!E15</f>
        <v>2536865.96</v>
      </c>
      <c r="G20" s="215">
        <v>288781.56</v>
      </c>
      <c r="H20" s="215">
        <v>0</v>
      </c>
      <c r="I20" s="214">
        <f>SUM(G20:H20)</f>
        <v>288781.56</v>
      </c>
    </row>
    <row r="21" spans="2:9" x14ac:dyDescent="0.2">
      <c r="B21" s="215" t="s">
        <v>384</v>
      </c>
      <c r="C21" s="57" t="s">
        <v>21</v>
      </c>
      <c r="D21" s="215">
        <v>0</v>
      </c>
      <c r="E21" s="215">
        <v>0</v>
      </c>
      <c r="F21" s="214">
        <f>SUM(D21:E21)</f>
        <v>0</v>
      </c>
      <c r="G21" s="215">
        <v>0</v>
      </c>
      <c r="H21" s="215">
        <v>0</v>
      </c>
      <c r="I21" s="214">
        <f>SUM(G21:H21)</f>
        <v>0</v>
      </c>
    </row>
    <row r="22" spans="2:9" x14ac:dyDescent="0.2">
      <c r="B22" s="215" t="s">
        <v>384</v>
      </c>
      <c r="C22" s="57" t="s">
        <v>53</v>
      </c>
      <c r="D22" s="215">
        <v>2121958.1200000122</v>
      </c>
      <c r="E22" s="215">
        <v>0</v>
      </c>
      <c r="F22" s="214">
        <f>SUM(D22:E22)</f>
        <v>2121958.1200000122</v>
      </c>
      <c r="G22" s="215">
        <v>1883572.4299999976</v>
      </c>
      <c r="H22" s="215">
        <v>0</v>
      </c>
      <c r="I22" s="214">
        <f>SUM(G22:H22)</f>
        <v>1883572.4299999976</v>
      </c>
    </row>
    <row r="23" spans="2:9" x14ac:dyDescent="0.2">
      <c r="B23" s="61"/>
      <c r="C23" s="59" t="s">
        <v>52</v>
      </c>
      <c r="D23" s="216">
        <f t="shared" ref="D23:I23" si="2">SUM(D11:D22)</f>
        <v>51590134.280000016</v>
      </c>
      <c r="E23" s="216">
        <f t="shared" si="2"/>
        <v>0</v>
      </c>
      <c r="F23" s="216">
        <f t="shared" si="2"/>
        <v>51590134.280000016</v>
      </c>
      <c r="G23" s="216">
        <f t="shared" si="2"/>
        <v>47594637.95000001</v>
      </c>
      <c r="H23" s="216">
        <f t="shared" si="2"/>
        <v>0</v>
      </c>
      <c r="I23" s="216">
        <f t="shared" si="2"/>
        <v>47594637.95000001</v>
      </c>
    </row>
    <row r="24" spans="2:9" x14ac:dyDescent="0.2">
      <c r="B24" s="115"/>
    </row>
  </sheetData>
  <mergeCells count="4">
    <mergeCell ref="B1:C1"/>
    <mergeCell ref="B5:D5"/>
    <mergeCell ref="D7:F7"/>
    <mergeCell ref="G7:I7"/>
  </mergeCells>
  <pageMargins left="0.75" right="0.75" top="1" bottom="1" header="0.5" footer="0.5"/>
  <pageSetup paperSize="9" scale="64" orientation="landscape" verticalDpi="2" r:id="rId1"/>
  <headerFooter alignWithMargins="0"/>
  <customProperties>
    <customPr name="_pios_id" r:id="rId2"/>
    <customPr name="EpmWorksheetKeyString_GUID" r:id="rId3"/>
  </customProperties>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B1:J27"/>
  <sheetViews>
    <sheetView workbookViewId="0">
      <selection activeCell="C17" sqref="C17"/>
    </sheetView>
  </sheetViews>
  <sheetFormatPr defaultRowHeight="12.75" x14ac:dyDescent="0.2"/>
  <cols>
    <col min="1" max="1" width="12" style="43" customWidth="1"/>
    <col min="2" max="2" width="37.5703125" style="43" customWidth="1"/>
    <col min="3" max="3" width="42.85546875" style="43" customWidth="1"/>
    <col min="4" max="5" width="27.28515625" style="43" customWidth="1"/>
    <col min="6" max="6" width="5.85546875" style="43" customWidth="1"/>
    <col min="7" max="7" width="6.7109375" style="43" customWidth="1"/>
    <col min="8" max="10" width="19.85546875" style="43" customWidth="1"/>
    <col min="11" max="11" width="18.28515625" style="43" customWidth="1"/>
    <col min="12" max="16384" width="9.140625" style="43"/>
  </cols>
  <sheetData>
    <row r="1" spans="2:10" ht="20.25" x14ac:dyDescent="0.3">
      <c r="B1" s="44" t="s">
        <v>236</v>
      </c>
      <c r="C1" s="42"/>
      <c r="D1" s="42"/>
      <c r="E1" s="42"/>
      <c r="F1" s="42"/>
      <c r="G1" s="42"/>
      <c r="H1" s="42"/>
      <c r="I1" s="42"/>
      <c r="J1" s="42"/>
    </row>
    <row r="2" spans="2:10" ht="15.75" customHeight="1" x14ac:dyDescent="0.25">
      <c r="B2" s="162" t="str">
        <f>Tradingname</f>
        <v>Queensland Gas Pipeline</v>
      </c>
      <c r="C2" s="163"/>
    </row>
    <row r="3" spans="2:10" ht="18.75" customHeight="1" x14ac:dyDescent="0.45">
      <c r="B3" s="164" t="s">
        <v>221</v>
      </c>
      <c r="C3" s="165">
        <f>Yearending</f>
        <v>44196</v>
      </c>
      <c r="F3" s="123"/>
    </row>
    <row r="4" spans="2:10" ht="20.25" x14ac:dyDescent="0.3">
      <c r="B4" s="41"/>
    </row>
    <row r="5" spans="2:10" ht="15.75" x14ac:dyDescent="0.25">
      <c r="B5" s="65" t="s">
        <v>227</v>
      </c>
    </row>
    <row r="6" spans="2:10" x14ac:dyDescent="0.2">
      <c r="B6" s="45"/>
      <c r="C6" s="48"/>
      <c r="D6" s="48"/>
      <c r="E6" s="48"/>
      <c r="F6" s="48"/>
      <c r="G6" s="49"/>
      <c r="H6" s="66"/>
      <c r="I6" s="50"/>
      <c r="J6" s="50"/>
    </row>
    <row r="7" spans="2:10" ht="39" customHeight="1" x14ac:dyDescent="0.2">
      <c r="B7" s="109" t="s">
        <v>20</v>
      </c>
      <c r="C7" s="53" t="s">
        <v>63</v>
      </c>
      <c r="D7" s="53" t="s">
        <v>64</v>
      </c>
      <c r="E7" s="53" t="s">
        <v>26</v>
      </c>
    </row>
    <row r="8" spans="2:10" ht="13.5" customHeight="1" x14ac:dyDescent="0.2">
      <c r="B8" s="51"/>
      <c r="C8" s="55" t="s">
        <v>223</v>
      </c>
      <c r="D8" s="55" t="s">
        <v>223</v>
      </c>
      <c r="E8" s="55" t="s">
        <v>223</v>
      </c>
    </row>
    <row r="9" spans="2:10" ht="13.5" customHeight="1" x14ac:dyDescent="0.2">
      <c r="B9" s="122" t="s">
        <v>385</v>
      </c>
      <c r="C9" s="234">
        <v>2536865.96</v>
      </c>
      <c r="D9" s="234">
        <v>0</v>
      </c>
      <c r="E9" s="234">
        <f>+SUM(C9:D9)</f>
        <v>2536865.96</v>
      </c>
    </row>
    <row r="10" spans="2:10" ht="13.5" customHeight="1" x14ac:dyDescent="0.2">
      <c r="B10" s="122"/>
      <c r="C10" s="234"/>
      <c r="D10" s="234"/>
      <c r="E10" s="234"/>
    </row>
    <row r="11" spans="2:10" ht="13.5" customHeight="1" x14ac:dyDescent="0.2">
      <c r="B11" s="122"/>
      <c r="C11" s="234"/>
      <c r="D11" s="234"/>
      <c r="E11" s="234"/>
    </row>
    <row r="12" spans="2:10" ht="13.5" customHeight="1" x14ac:dyDescent="0.2">
      <c r="B12" s="122"/>
      <c r="C12" s="234"/>
      <c r="D12" s="234"/>
      <c r="E12" s="234"/>
    </row>
    <row r="13" spans="2:10" ht="13.5" customHeight="1" x14ac:dyDescent="0.2">
      <c r="B13" s="122"/>
      <c r="C13" s="234"/>
      <c r="D13" s="234"/>
      <c r="E13" s="234"/>
    </row>
    <row r="14" spans="2:10" ht="13.5" customHeight="1" x14ac:dyDescent="0.2">
      <c r="B14" s="122"/>
      <c r="C14" s="234"/>
      <c r="D14" s="234"/>
      <c r="E14" s="234"/>
    </row>
    <row r="15" spans="2:10" x14ac:dyDescent="0.2">
      <c r="B15" s="169" t="s">
        <v>26</v>
      </c>
      <c r="C15" s="216">
        <f>SUM(C9:C14)</f>
        <v>2536865.96</v>
      </c>
      <c r="D15" s="216">
        <f>SUM(D9:D14)</f>
        <v>0</v>
      </c>
      <c r="E15" s="216">
        <f>SUM(E9:E14)</f>
        <v>2536865.96</v>
      </c>
    </row>
    <row r="16" spans="2:10" x14ac:dyDescent="0.2">
      <c r="C16" s="218"/>
      <c r="D16" s="218"/>
      <c r="E16" s="218"/>
    </row>
    <row r="17" spans="2:6" ht="15.75" x14ac:dyDescent="0.25">
      <c r="B17" s="65" t="s">
        <v>228</v>
      </c>
    </row>
    <row r="18" spans="2:6" ht="19.5" customHeight="1" x14ac:dyDescent="0.2">
      <c r="B18" s="45"/>
      <c r="C18" s="48"/>
      <c r="D18" s="48"/>
      <c r="E18" s="48"/>
      <c r="F18" s="48"/>
    </row>
    <row r="19" spans="2:6" ht="24.75" customHeight="1" x14ac:dyDescent="0.2">
      <c r="B19" s="51" t="s">
        <v>158</v>
      </c>
      <c r="C19" s="109" t="s">
        <v>20</v>
      </c>
      <c r="D19" s="53" t="s">
        <v>26</v>
      </c>
    </row>
    <row r="20" spans="2:6" x14ac:dyDescent="0.2">
      <c r="B20" s="51"/>
      <c r="C20" s="55"/>
      <c r="D20" s="55" t="s">
        <v>223</v>
      </c>
    </row>
    <row r="21" spans="2:6" x14ac:dyDescent="0.2">
      <c r="B21" s="122"/>
      <c r="C21" s="122"/>
      <c r="D21" s="122"/>
    </row>
    <row r="22" spans="2:6" x14ac:dyDescent="0.2">
      <c r="B22" s="122"/>
      <c r="C22" s="122"/>
      <c r="D22" s="122"/>
    </row>
    <row r="23" spans="2:6" x14ac:dyDescent="0.2">
      <c r="B23" s="122"/>
      <c r="C23" s="122"/>
      <c r="D23" s="122"/>
    </row>
    <row r="24" spans="2:6" x14ac:dyDescent="0.2">
      <c r="B24" s="122"/>
      <c r="C24" s="122"/>
      <c r="D24" s="122"/>
    </row>
    <row r="25" spans="2:6" x14ac:dyDescent="0.2">
      <c r="B25" s="122"/>
      <c r="C25" s="122"/>
      <c r="D25" s="122"/>
    </row>
    <row r="26" spans="2:6" x14ac:dyDescent="0.2">
      <c r="B26" s="122"/>
      <c r="C26" s="122"/>
      <c r="D26" s="122"/>
    </row>
    <row r="27" spans="2:6" x14ac:dyDescent="0.2">
      <c r="B27" s="300" t="s">
        <v>157</v>
      </c>
      <c r="C27" s="301"/>
      <c r="D27" s="120">
        <f>SUM(D21:D26)</f>
        <v>0</v>
      </c>
    </row>
  </sheetData>
  <mergeCells count="1">
    <mergeCell ref="B27:C27"/>
  </mergeCells>
  <pageMargins left="0.75" right="0.75" top="1" bottom="1" header="0.5" footer="0.5"/>
  <pageSetup paperSize="9" scale="59" orientation="landscape" r:id="rId1"/>
  <headerFooter alignWithMargins="0"/>
  <colBreaks count="1" manualBreakCount="1">
    <brk id="7" max="22" man="1"/>
  </colBreaks>
  <customProperties>
    <customPr name="_pios_id" r:id="rId2"/>
    <customPr name="EpmWorksheetKeyString_GUID" r:id="rId3"/>
  </customProperties>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B1:H36"/>
  <sheetViews>
    <sheetView workbookViewId="0"/>
  </sheetViews>
  <sheetFormatPr defaultRowHeight="12.75" x14ac:dyDescent="0.2"/>
  <cols>
    <col min="1" max="1" width="12.42578125" style="85" customWidth="1"/>
    <col min="2" max="2" width="18.5703125" style="85" customWidth="1"/>
    <col min="3" max="3" width="42.28515625" style="85" customWidth="1"/>
    <col min="4" max="4" width="26.85546875" style="85" customWidth="1"/>
    <col min="5" max="5" width="22.5703125" style="85" customWidth="1"/>
    <col min="6" max="6" width="20.5703125" style="85" customWidth="1"/>
    <col min="7" max="8" width="22.5703125" style="85" customWidth="1"/>
    <col min="9" max="9" width="9.42578125" style="85" customWidth="1"/>
    <col min="10" max="10" width="25.140625" style="85" customWidth="1"/>
    <col min="11" max="16384" width="9.140625" style="85"/>
  </cols>
  <sheetData>
    <row r="1" spans="2:8" ht="20.25" x14ac:dyDescent="0.3">
      <c r="B1" s="302" t="s">
        <v>231</v>
      </c>
      <c r="C1" s="302"/>
      <c r="D1" s="42"/>
      <c r="E1" s="42"/>
      <c r="F1" s="42"/>
      <c r="G1" s="42"/>
      <c r="H1" s="42"/>
    </row>
    <row r="2" spans="2:8" ht="17.25" customHeight="1" x14ac:dyDescent="0.3">
      <c r="B2" s="162" t="str">
        <f>Tradingname</f>
        <v>Queensland Gas Pipeline</v>
      </c>
      <c r="C2" s="163"/>
      <c r="D2" s="86"/>
      <c r="E2" s="86"/>
      <c r="G2" s="86"/>
      <c r="H2" s="86"/>
    </row>
    <row r="3" spans="2:8" ht="17.25" customHeight="1" x14ac:dyDescent="0.25">
      <c r="B3" s="164" t="s">
        <v>221</v>
      </c>
      <c r="C3" s="165">
        <f>Yearending</f>
        <v>44196</v>
      </c>
    </row>
    <row r="4" spans="2:8" ht="14.25" customHeight="1" x14ac:dyDescent="0.3">
      <c r="B4" s="41"/>
    </row>
    <row r="5" spans="2:8" ht="15.75" x14ac:dyDescent="0.25">
      <c r="B5" s="89" t="s">
        <v>232</v>
      </c>
      <c r="C5" s="87"/>
      <c r="D5" s="87"/>
      <c r="E5" s="87"/>
      <c r="F5" s="88"/>
      <c r="G5" s="87"/>
      <c r="H5" s="87"/>
    </row>
    <row r="6" spans="2:8" ht="15.75" x14ac:dyDescent="0.25">
      <c r="B6" s="89"/>
      <c r="C6" s="87"/>
      <c r="D6" s="87"/>
      <c r="E6" s="87"/>
      <c r="F6" s="88"/>
      <c r="G6" s="87"/>
      <c r="H6" s="87"/>
    </row>
    <row r="7" spans="2:8" ht="40.5" customHeight="1" x14ac:dyDescent="0.2">
      <c r="B7" s="90" t="s">
        <v>266</v>
      </c>
      <c r="C7" s="90" t="s">
        <v>229</v>
      </c>
      <c r="D7" s="172" t="s">
        <v>260</v>
      </c>
      <c r="E7" s="172" t="s">
        <v>262</v>
      </c>
      <c r="F7" s="172" t="s">
        <v>80</v>
      </c>
      <c r="G7" s="172" t="s">
        <v>104</v>
      </c>
      <c r="H7" s="172" t="s">
        <v>105</v>
      </c>
    </row>
    <row r="8" spans="2:8" x14ac:dyDescent="0.2">
      <c r="B8" s="92"/>
      <c r="C8" s="90" t="s">
        <v>230</v>
      </c>
      <c r="D8" s="173" t="s">
        <v>223</v>
      </c>
      <c r="E8" s="173" t="s">
        <v>223</v>
      </c>
      <c r="F8" s="173"/>
      <c r="G8" s="173" t="s">
        <v>223</v>
      </c>
      <c r="H8" s="173" t="s">
        <v>223</v>
      </c>
    </row>
    <row r="9" spans="2:8" x14ac:dyDescent="0.2">
      <c r="B9" s="174"/>
      <c r="C9" s="174"/>
      <c r="D9" s="95"/>
      <c r="E9" s="95"/>
      <c r="F9" s="170"/>
      <c r="G9" s="171">
        <f t="shared" ref="G9:G35" si="0">D9*F9</f>
        <v>0</v>
      </c>
      <c r="H9" s="171">
        <f>E9*F9</f>
        <v>0</v>
      </c>
    </row>
    <row r="10" spans="2:8" x14ac:dyDescent="0.2">
      <c r="B10" s="174"/>
      <c r="C10" s="174"/>
      <c r="D10" s="95"/>
      <c r="E10" s="95"/>
      <c r="F10" s="170"/>
      <c r="G10" s="171">
        <f t="shared" si="0"/>
        <v>0</v>
      </c>
      <c r="H10" s="171">
        <f t="shared" ref="H10:H35" si="1">E10*F10</f>
        <v>0</v>
      </c>
    </row>
    <row r="11" spans="2:8" x14ac:dyDescent="0.2">
      <c r="B11" s="174"/>
      <c r="C11" s="174"/>
      <c r="D11" s="95"/>
      <c r="E11" s="95"/>
      <c r="F11" s="170"/>
      <c r="G11" s="171">
        <f t="shared" si="0"/>
        <v>0</v>
      </c>
      <c r="H11" s="171">
        <f t="shared" si="1"/>
        <v>0</v>
      </c>
    </row>
    <row r="12" spans="2:8" x14ac:dyDescent="0.2">
      <c r="B12" s="174"/>
      <c r="C12" s="174"/>
      <c r="D12" s="95"/>
      <c r="E12" s="95"/>
      <c r="F12" s="170"/>
      <c r="G12" s="171">
        <f t="shared" si="0"/>
        <v>0</v>
      </c>
      <c r="H12" s="171">
        <f t="shared" si="1"/>
        <v>0</v>
      </c>
    </row>
    <row r="13" spans="2:8" x14ac:dyDescent="0.2">
      <c r="B13" s="174"/>
      <c r="C13" s="174"/>
      <c r="D13" s="95"/>
      <c r="E13" s="95"/>
      <c r="F13" s="170"/>
      <c r="G13" s="171">
        <f t="shared" si="0"/>
        <v>0</v>
      </c>
      <c r="H13" s="171">
        <f t="shared" si="1"/>
        <v>0</v>
      </c>
    </row>
    <row r="14" spans="2:8" x14ac:dyDescent="0.2">
      <c r="B14" s="174"/>
      <c r="C14" s="174"/>
      <c r="D14" s="95"/>
      <c r="E14" s="95"/>
      <c r="F14" s="170"/>
      <c r="G14" s="171">
        <f t="shared" si="0"/>
        <v>0</v>
      </c>
      <c r="H14" s="171">
        <f t="shared" si="1"/>
        <v>0</v>
      </c>
    </row>
    <row r="15" spans="2:8" x14ac:dyDescent="0.2">
      <c r="B15" s="174"/>
      <c r="C15" s="174"/>
      <c r="D15" s="95"/>
      <c r="E15" s="95"/>
      <c r="F15" s="170"/>
      <c r="G15" s="171">
        <f t="shared" si="0"/>
        <v>0</v>
      </c>
      <c r="H15" s="171">
        <f t="shared" si="1"/>
        <v>0</v>
      </c>
    </row>
    <row r="16" spans="2:8" x14ac:dyDescent="0.2">
      <c r="B16" s="174"/>
      <c r="C16" s="174"/>
      <c r="D16" s="95"/>
      <c r="E16" s="95"/>
      <c r="F16" s="170"/>
      <c r="G16" s="171">
        <f t="shared" si="0"/>
        <v>0</v>
      </c>
      <c r="H16" s="171">
        <f t="shared" si="1"/>
        <v>0</v>
      </c>
    </row>
    <row r="17" spans="2:8" x14ac:dyDescent="0.2">
      <c r="B17" s="174"/>
      <c r="C17" s="174"/>
      <c r="D17" s="95"/>
      <c r="E17" s="95"/>
      <c r="F17" s="170"/>
      <c r="G17" s="171">
        <f t="shared" si="0"/>
        <v>0</v>
      </c>
      <c r="H17" s="171">
        <f t="shared" si="1"/>
        <v>0</v>
      </c>
    </row>
    <row r="18" spans="2:8" x14ac:dyDescent="0.2">
      <c r="B18" s="174"/>
      <c r="C18" s="174"/>
      <c r="D18" s="95"/>
      <c r="E18" s="95"/>
      <c r="F18" s="170"/>
      <c r="G18" s="171">
        <f t="shared" si="0"/>
        <v>0</v>
      </c>
      <c r="H18" s="171">
        <f t="shared" si="1"/>
        <v>0</v>
      </c>
    </row>
    <row r="19" spans="2:8" x14ac:dyDescent="0.2">
      <c r="B19" s="174"/>
      <c r="C19" s="174"/>
      <c r="D19" s="95"/>
      <c r="E19" s="95"/>
      <c r="F19" s="170"/>
      <c r="G19" s="171">
        <f t="shared" si="0"/>
        <v>0</v>
      </c>
      <c r="H19" s="171">
        <f t="shared" si="1"/>
        <v>0</v>
      </c>
    </row>
    <row r="20" spans="2:8" x14ac:dyDescent="0.2">
      <c r="B20" s="174"/>
      <c r="C20" s="174"/>
      <c r="D20" s="95"/>
      <c r="E20" s="95"/>
      <c r="F20" s="170"/>
      <c r="G20" s="171">
        <f t="shared" si="0"/>
        <v>0</v>
      </c>
      <c r="H20" s="171">
        <f t="shared" si="1"/>
        <v>0</v>
      </c>
    </row>
    <row r="21" spans="2:8" x14ac:dyDescent="0.2">
      <c r="B21" s="174"/>
      <c r="C21" s="174"/>
      <c r="D21" s="95"/>
      <c r="E21" s="95"/>
      <c r="F21" s="170"/>
      <c r="G21" s="171">
        <f t="shared" si="0"/>
        <v>0</v>
      </c>
      <c r="H21" s="171">
        <f t="shared" si="1"/>
        <v>0</v>
      </c>
    </row>
    <row r="22" spans="2:8" x14ac:dyDescent="0.2">
      <c r="B22" s="174"/>
      <c r="C22" s="174"/>
      <c r="D22" s="95"/>
      <c r="E22" s="95"/>
      <c r="F22" s="170"/>
      <c r="G22" s="171">
        <f t="shared" si="0"/>
        <v>0</v>
      </c>
      <c r="H22" s="171">
        <f t="shared" si="1"/>
        <v>0</v>
      </c>
    </row>
    <row r="23" spans="2:8" x14ac:dyDescent="0.2">
      <c r="B23" s="174"/>
      <c r="C23" s="174"/>
      <c r="D23" s="95"/>
      <c r="E23" s="95"/>
      <c r="F23" s="170"/>
      <c r="G23" s="171">
        <f t="shared" si="0"/>
        <v>0</v>
      </c>
      <c r="H23" s="171">
        <f t="shared" si="1"/>
        <v>0</v>
      </c>
    </row>
    <row r="24" spans="2:8" x14ac:dyDescent="0.2">
      <c r="B24" s="174"/>
      <c r="C24" s="174"/>
      <c r="D24" s="95"/>
      <c r="E24" s="95"/>
      <c r="F24" s="170"/>
      <c r="G24" s="171">
        <f t="shared" si="0"/>
        <v>0</v>
      </c>
      <c r="H24" s="171">
        <f t="shared" si="1"/>
        <v>0</v>
      </c>
    </row>
    <row r="25" spans="2:8" x14ac:dyDescent="0.2">
      <c r="B25" s="174"/>
      <c r="C25" s="174"/>
      <c r="D25" s="95"/>
      <c r="E25" s="95"/>
      <c r="F25" s="170"/>
      <c r="G25" s="171">
        <f t="shared" si="0"/>
        <v>0</v>
      </c>
      <c r="H25" s="171">
        <f t="shared" si="1"/>
        <v>0</v>
      </c>
    </row>
    <row r="26" spans="2:8" x14ac:dyDescent="0.2">
      <c r="B26" s="174"/>
      <c r="C26" s="174"/>
      <c r="D26" s="95"/>
      <c r="E26" s="95"/>
      <c r="F26" s="170"/>
      <c r="G26" s="171">
        <f t="shared" si="0"/>
        <v>0</v>
      </c>
      <c r="H26" s="171">
        <f t="shared" si="1"/>
        <v>0</v>
      </c>
    </row>
    <row r="27" spans="2:8" x14ac:dyDescent="0.2">
      <c r="B27" s="174"/>
      <c r="C27" s="174"/>
      <c r="D27" s="95"/>
      <c r="E27" s="95"/>
      <c r="F27" s="170"/>
      <c r="G27" s="171">
        <f t="shared" si="0"/>
        <v>0</v>
      </c>
      <c r="H27" s="171">
        <f t="shared" si="1"/>
        <v>0</v>
      </c>
    </row>
    <row r="28" spans="2:8" x14ac:dyDescent="0.2">
      <c r="B28" s="174"/>
      <c r="C28" s="174"/>
      <c r="D28" s="95"/>
      <c r="E28" s="95"/>
      <c r="F28" s="170"/>
      <c r="G28" s="171">
        <f t="shared" si="0"/>
        <v>0</v>
      </c>
      <c r="H28" s="171">
        <f t="shared" si="1"/>
        <v>0</v>
      </c>
    </row>
    <row r="29" spans="2:8" x14ac:dyDescent="0.2">
      <c r="B29" s="174"/>
      <c r="C29" s="174"/>
      <c r="D29" s="95"/>
      <c r="E29" s="95"/>
      <c r="F29" s="170"/>
      <c r="G29" s="171">
        <f t="shared" si="0"/>
        <v>0</v>
      </c>
      <c r="H29" s="171">
        <f t="shared" si="1"/>
        <v>0</v>
      </c>
    </row>
    <row r="30" spans="2:8" x14ac:dyDescent="0.2">
      <c r="B30" s="174"/>
      <c r="C30" s="174"/>
      <c r="D30" s="95"/>
      <c r="E30" s="95"/>
      <c r="F30" s="170"/>
      <c r="G30" s="171">
        <f t="shared" si="0"/>
        <v>0</v>
      </c>
      <c r="H30" s="171">
        <f t="shared" si="1"/>
        <v>0</v>
      </c>
    </row>
    <row r="31" spans="2:8" x14ac:dyDescent="0.2">
      <c r="B31" s="174"/>
      <c r="C31" s="174"/>
      <c r="D31" s="95"/>
      <c r="E31" s="95"/>
      <c r="F31" s="170"/>
      <c r="G31" s="171">
        <f t="shared" si="0"/>
        <v>0</v>
      </c>
      <c r="H31" s="171">
        <f t="shared" si="1"/>
        <v>0</v>
      </c>
    </row>
    <row r="32" spans="2:8" x14ac:dyDescent="0.2">
      <c r="B32" s="174"/>
      <c r="C32" s="174"/>
      <c r="D32" s="95"/>
      <c r="E32" s="95"/>
      <c r="F32" s="170"/>
      <c r="G32" s="171">
        <f t="shared" si="0"/>
        <v>0</v>
      </c>
      <c r="H32" s="171">
        <f t="shared" si="1"/>
        <v>0</v>
      </c>
    </row>
    <row r="33" spans="2:8" x14ac:dyDescent="0.2">
      <c r="B33" s="174"/>
      <c r="C33" s="174"/>
      <c r="D33" s="95"/>
      <c r="E33" s="95"/>
      <c r="F33" s="170"/>
      <c r="G33" s="171">
        <f t="shared" si="0"/>
        <v>0</v>
      </c>
      <c r="H33" s="171">
        <f t="shared" si="1"/>
        <v>0</v>
      </c>
    </row>
    <row r="34" spans="2:8" x14ac:dyDescent="0.2">
      <c r="B34" s="174"/>
      <c r="C34" s="174"/>
      <c r="D34" s="95"/>
      <c r="E34" s="95"/>
      <c r="F34" s="170"/>
      <c r="G34" s="171">
        <f t="shared" si="0"/>
        <v>0</v>
      </c>
      <c r="H34" s="171">
        <f t="shared" si="1"/>
        <v>0</v>
      </c>
    </row>
    <row r="35" spans="2:8" x14ac:dyDescent="0.2">
      <c r="B35" s="174"/>
      <c r="C35" s="174"/>
      <c r="D35" s="95"/>
      <c r="E35" s="95"/>
      <c r="F35" s="170"/>
      <c r="G35" s="171">
        <f t="shared" si="0"/>
        <v>0</v>
      </c>
      <c r="H35" s="171">
        <f t="shared" si="1"/>
        <v>0</v>
      </c>
    </row>
    <row r="36" spans="2:8" x14ac:dyDescent="0.2">
      <c r="B36" s="106"/>
      <c r="C36" s="169" t="s">
        <v>26</v>
      </c>
      <c r="D36" s="121">
        <f>SUM(D9:D35)</f>
        <v>0</v>
      </c>
      <c r="E36" s="121">
        <f>SUM(E9:E35)</f>
        <v>0</v>
      </c>
      <c r="F36" s="96"/>
      <c r="G36" s="171">
        <f>SUM(G9:G35)</f>
        <v>0</v>
      </c>
      <c r="H36" s="171">
        <f>SUM(H9:H35)</f>
        <v>0</v>
      </c>
    </row>
  </sheetData>
  <mergeCells count="1">
    <mergeCell ref="B1:C1"/>
  </mergeCells>
  <pageMargins left="0.75" right="0.75" top="1" bottom="1" header="0.5" footer="0.5"/>
  <pageSetup paperSize="9" scale="30" orientation="landscape" r:id="rId1"/>
  <headerFooter alignWithMargins="0"/>
  <customProperties>
    <customPr name="_pios_id" r:id="rId2"/>
    <customPr name="EpmWorksheetKeyString_GUID" r:id="rId3"/>
  </customProperties>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B1:J37"/>
  <sheetViews>
    <sheetView workbookViewId="0"/>
  </sheetViews>
  <sheetFormatPr defaultRowHeight="12.75" x14ac:dyDescent="0.2"/>
  <cols>
    <col min="1" max="1" width="11.28515625" style="85" customWidth="1"/>
    <col min="2" max="2" width="21" style="85" customWidth="1"/>
    <col min="3" max="3" width="30" style="85" customWidth="1"/>
    <col min="4" max="4" width="26.7109375" style="85" customWidth="1"/>
    <col min="5" max="5" width="23.5703125" style="85" customWidth="1"/>
    <col min="6" max="6" width="22.5703125" style="85" customWidth="1"/>
    <col min="7" max="7" width="20.5703125" style="85" customWidth="1"/>
    <col min="8" max="9" width="22.5703125" style="85" customWidth="1"/>
    <col min="10" max="10" width="9.42578125" style="85" customWidth="1"/>
    <col min="11" max="11" width="25.140625" style="85" customWidth="1"/>
    <col min="12" max="16384" width="9.140625" style="85"/>
  </cols>
  <sheetData>
    <row r="1" spans="2:10" ht="20.25" x14ac:dyDescent="0.3">
      <c r="B1" s="302" t="s">
        <v>194</v>
      </c>
      <c r="C1" s="302"/>
      <c r="D1" s="42"/>
      <c r="E1" s="42"/>
      <c r="F1" s="42"/>
      <c r="G1" s="42"/>
      <c r="H1" s="42"/>
      <c r="I1" s="42"/>
    </row>
    <row r="2" spans="2:10" ht="16.5" customHeight="1" x14ac:dyDescent="0.3">
      <c r="B2" s="162" t="str">
        <f>Tradingname</f>
        <v>Queensland Gas Pipeline</v>
      </c>
      <c r="C2" s="163"/>
      <c r="D2" s="86"/>
      <c r="E2" s="86"/>
      <c r="F2" s="86"/>
      <c r="H2" s="86"/>
      <c r="I2" s="86"/>
    </row>
    <row r="3" spans="2:10" ht="15" x14ac:dyDescent="0.25">
      <c r="B3" s="164" t="s">
        <v>221</v>
      </c>
      <c r="C3" s="165">
        <f>Yearending</f>
        <v>44196</v>
      </c>
    </row>
    <row r="4" spans="2:10" ht="20.25" x14ac:dyDescent="0.3">
      <c r="B4" s="41"/>
      <c r="E4" s="178"/>
    </row>
    <row r="5" spans="2:10" ht="15.75" x14ac:dyDescent="0.25">
      <c r="B5" s="89" t="s">
        <v>233</v>
      </c>
      <c r="C5" s="87"/>
      <c r="D5" s="87"/>
      <c r="E5" s="87"/>
      <c r="F5" s="87"/>
      <c r="G5" s="88"/>
      <c r="H5" s="87"/>
      <c r="I5" s="87"/>
    </row>
    <row r="6" spans="2:10" ht="15.75" x14ac:dyDescent="0.25">
      <c r="B6" s="89"/>
      <c r="C6" s="87"/>
      <c r="D6" s="87"/>
      <c r="E6" s="87"/>
      <c r="F6" s="87"/>
      <c r="G6" s="88"/>
      <c r="H6" s="87"/>
      <c r="I6" s="87"/>
    </row>
    <row r="7" spans="2:10" ht="40.5" customHeight="1" x14ac:dyDescent="0.2">
      <c r="B7" s="90" t="s">
        <v>266</v>
      </c>
      <c r="C7" s="90" t="s">
        <v>20</v>
      </c>
      <c r="D7" s="176" t="s">
        <v>81</v>
      </c>
      <c r="E7" s="172" t="s">
        <v>261</v>
      </c>
      <c r="F7" s="172" t="s">
        <v>263</v>
      </c>
      <c r="G7" s="172" t="s">
        <v>80</v>
      </c>
      <c r="H7" s="172" t="s">
        <v>104</v>
      </c>
      <c r="I7" s="172" t="s">
        <v>105</v>
      </c>
    </row>
    <row r="8" spans="2:10" x14ac:dyDescent="0.2">
      <c r="B8" s="92"/>
      <c r="C8" s="92" t="s">
        <v>234</v>
      </c>
      <c r="D8" s="114"/>
      <c r="E8" s="173" t="s">
        <v>223</v>
      </c>
      <c r="F8" s="173" t="s">
        <v>223</v>
      </c>
      <c r="G8" s="173"/>
      <c r="H8" s="173" t="s">
        <v>223</v>
      </c>
      <c r="I8" s="173" t="s">
        <v>223</v>
      </c>
    </row>
    <row r="9" spans="2:10" x14ac:dyDescent="0.2">
      <c r="B9" s="174" t="s">
        <v>386</v>
      </c>
      <c r="C9" s="58" t="s">
        <v>59</v>
      </c>
      <c r="D9" s="222">
        <v>0</v>
      </c>
      <c r="E9" s="253">
        <v>0</v>
      </c>
      <c r="F9" s="253">
        <v>-81326187.910000011</v>
      </c>
      <c r="G9" s="213">
        <v>6.5103474121513141E-2</v>
      </c>
      <c r="H9" s="257">
        <f>E9*G9</f>
        <v>0</v>
      </c>
      <c r="I9" s="257">
        <f>F9*G9</f>
        <v>-5294617.370000001</v>
      </c>
    </row>
    <row r="10" spans="2:10" ht="25.5" x14ac:dyDescent="0.2">
      <c r="B10" s="174" t="s">
        <v>386</v>
      </c>
      <c r="C10" s="60" t="s">
        <v>69</v>
      </c>
      <c r="D10" s="222">
        <v>0</v>
      </c>
      <c r="E10" s="253">
        <v>0</v>
      </c>
      <c r="F10" s="253">
        <v>-15219259.912653487</v>
      </c>
      <c r="G10" s="213">
        <v>7.0599188233780766E-2</v>
      </c>
      <c r="H10" s="257">
        <f t="shared" ref="H10:H35" si="0">E10*G10</f>
        <v>0</v>
      </c>
      <c r="I10" s="257">
        <f t="shared" ref="I10:I35" si="1">F10*G10</f>
        <v>-1074467.3953522574</v>
      </c>
    </row>
    <row r="11" spans="2:10" x14ac:dyDescent="0.2">
      <c r="B11" s="174" t="s">
        <v>386</v>
      </c>
      <c r="C11" s="189" t="s">
        <v>60</v>
      </c>
      <c r="D11" s="222">
        <v>0</v>
      </c>
      <c r="E11" s="253">
        <v>0</v>
      </c>
      <c r="F11" s="253">
        <v>-16593833.979999995</v>
      </c>
      <c r="G11" s="213">
        <v>7.094321429386756E-2</v>
      </c>
      <c r="H11" s="257">
        <f t="shared" si="0"/>
        <v>0</v>
      </c>
      <c r="I11" s="257">
        <f t="shared" si="1"/>
        <v>-1177219.9200000009</v>
      </c>
    </row>
    <row r="12" spans="2:10" x14ac:dyDescent="0.2">
      <c r="B12" s="174" t="s">
        <v>386</v>
      </c>
      <c r="C12" s="60" t="s">
        <v>61</v>
      </c>
      <c r="D12" s="222">
        <v>0</v>
      </c>
      <c r="E12" s="253">
        <v>-33901933.580000088</v>
      </c>
      <c r="F12" s="253">
        <v>0</v>
      </c>
      <c r="G12" s="213">
        <v>1.8142984043920663E-2</v>
      </c>
      <c r="H12" s="257">
        <f t="shared" si="0"/>
        <v>-615082.23999999976</v>
      </c>
      <c r="I12" s="257">
        <f t="shared" si="1"/>
        <v>0</v>
      </c>
      <c r="J12" s="202"/>
    </row>
    <row r="13" spans="2:10" x14ac:dyDescent="0.2">
      <c r="B13" s="174" t="s">
        <v>386</v>
      </c>
      <c r="C13" s="60" t="s">
        <v>70</v>
      </c>
      <c r="D13" s="222">
        <v>0</v>
      </c>
      <c r="E13" s="253">
        <v>0</v>
      </c>
      <c r="F13" s="253">
        <v>-6756885.1474202638</v>
      </c>
      <c r="G13" s="213">
        <v>4.5072991661930885E-2</v>
      </c>
      <c r="H13" s="257">
        <f t="shared" si="0"/>
        <v>0</v>
      </c>
      <c r="I13" s="257">
        <f t="shared" si="1"/>
        <v>-304553.0279102982</v>
      </c>
    </row>
    <row r="14" spans="2:10" x14ac:dyDescent="0.2">
      <c r="B14" s="174" t="s">
        <v>386</v>
      </c>
      <c r="C14" s="189" t="s">
        <v>156</v>
      </c>
      <c r="D14" s="222">
        <v>0</v>
      </c>
      <c r="E14" s="253">
        <v>0</v>
      </c>
      <c r="F14" s="253">
        <v>0</v>
      </c>
      <c r="G14" s="213">
        <v>0</v>
      </c>
      <c r="H14" s="257">
        <f t="shared" si="0"/>
        <v>0</v>
      </c>
      <c r="I14" s="257">
        <f t="shared" si="1"/>
        <v>0</v>
      </c>
    </row>
    <row r="15" spans="2:10" ht="25.5" x14ac:dyDescent="0.2">
      <c r="B15" s="174" t="s">
        <v>386</v>
      </c>
      <c r="C15" s="189" t="s">
        <v>62</v>
      </c>
      <c r="D15" s="222">
        <v>0</v>
      </c>
      <c r="E15" s="253">
        <v>0</v>
      </c>
      <c r="F15" s="253">
        <v>0</v>
      </c>
      <c r="G15" s="213">
        <v>0</v>
      </c>
      <c r="H15" s="257">
        <f t="shared" si="0"/>
        <v>0</v>
      </c>
      <c r="I15" s="257">
        <f t="shared" si="1"/>
        <v>0</v>
      </c>
    </row>
    <row r="16" spans="2:10" ht="25.5" x14ac:dyDescent="0.2">
      <c r="B16" s="174" t="s">
        <v>386</v>
      </c>
      <c r="C16" s="189" t="s">
        <v>1</v>
      </c>
      <c r="D16" s="222">
        <v>0</v>
      </c>
      <c r="E16" s="253">
        <v>0</v>
      </c>
      <c r="F16" s="253">
        <v>0</v>
      </c>
      <c r="G16" s="213">
        <v>0</v>
      </c>
      <c r="H16" s="257">
        <f t="shared" si="0"/>
        <v>0</v>
      </c>
      <c r="I16" s="257">
        <f t="shared" si="1"/>
        <v>0</v>
      </c>
    </row>
    <row r="17" spans="2:9" x14ac:dyDescent="0.2">
      <c r="B17" s="174" t="s">
        <v>386</v>
      </c>
      <c r="C17" s="60" t="s">
        <v>218</v>
      </c>
      <c r="D17" s="222"/>
      <c r="E17" s="255">
        <f>SUM(E18:E35)</f>
        <v>0</v>
      </c>
      <c r="F17" s="255">
        <f>SUM(F18:F35)</f>
        <v>0</v>
      </c>
      <c r="G17" s="190"/>
      <c r="H17" s="258">
        <f>SUM(H18:H35)</f>
        <v>0</v>
      </c>
      <c r="I17" s="258">
        <f>SUM(I18:I35)</f>
        <v>0</v>
      </c>
    </row>
    <row r="18" spans="2:9" x14ac:dyDescent="0.2">
      <c r="B18" s="174"/>
      <c r="C18" s="174" t="s">
        <v>276</v>
      </c>
      <c r="D18" s="174"/>
      <c r="E18" s="256"/>
      <c r="F18" s="256"/>
      <c r="G18" s="177"/>
      <c r="H18" s="257">
        <f t="shared" si="0"/>
        <v>0</v>
      </c>
      <c r="I18" s="257">
        <f t="shared" si="1"/>
        <v>0</v>
      </c>
    </row>
    <row r="19" spans="2:9" x14ac:dyDescent="0.2">
      <c r="B19" s="174"/>
      <c r="C19" s="174"/>
      <c r="D19" s="174"/>
      <c r="E19" s="256"/>
      <c r="F19" s="256"/>
      <c r="G19" s="177"/>
      <c r="H19" s="257">
        <f t="shared" si="0"/>
        <v>0</v>
      </c>
      <c r="I19" s="257">
        <f t="shared" si="1"/>
        <v>0</v>
      </c>
    </row>
    <row r="20" spans="2:9" x14ac:dyDescent="0.2">
      <c r="B20" s="174"/>
      <c r="C20" s="174"/>
      <c r="D20" s="174"/>
      <c r="E20" s="256"/>
      <c r="F20" s="256"/>
      <c r="G20" s="177"/>
      <c r="H20" s="257">
        <f t="shared" si="0"/>
        <v>0</v>
      </c>
      <c r="I20" s="257">
        <f t="shared" si="1"/>
        <v>0</v>
      </c>
    </row>
    <row r="21" spans="2:9" x14ac:dyDescent="0.2">
      <c r="B21" s="174"/>
      <c r="C21" s="174"/>
      <c r="D21" s="174"/>
      <c r="E21" s="256"/>
      <c r="F21" s="256"/>
      <c r="G21" s="177"/>
      <c r="H21" s="257">
        <f t="shared" si="0"/>
        <v>0</v>
      </c>
      <c r="I21" s="257">
        <f t="shared" si="1"/>
        <v>0</v>
      </c>
    </row>
    <row r="22" spans="2:9" x14ac:dyDescent="0.2">
      <c r="B22" s="174"/>
      <c r="C22" s="174"/>
      <c r="D22" s="174"/>
      <c r="E22" s="256"/>
      <c r="F22" s="256"/>
      <c r="G22" s="177"/>
      <c r="H22" s="257">
        <f t="shared" si="0"/>
        <v>0</v>
      </c>
      <c r="I22" s="257">
        <f t="shared" si="1"/>
        <v>0</v>
      </c>
    </row>
    <row r="23" spans="2:9" x14ac:dyDescent="0.2">
      <c r="B23" s="174"/>
      <c r="C23" s="174"/>
      <c r="D23" s="174"/>
      <c r="E23" s="256"/>
      <c r="F23" s="256"/>
      <c r="G23" s="177"/>
      <c r="H23" s="257">
        <f t="shared" si="0"/>
        <v>0</v>
      </c>
      <c r="I23" s="257">
        <f t="shared" si="1"/>
        <v>0</v>
      </c>
    </row>
    <row r="24" spans="2:9" x14ac:dyDescent="0.2">
      <c r="B24" s="174"/>
      <c r="C24" s="174"/>
      <c r="D24" s="174"/>
      <c r="E24" s="256"/>
      <c r="F24" s="256"/>
      <c r="G24" s="177"/>
      <c r="H24" s="257">
        <f t="shared" si="0"/>
        <v>0</v>
      </c>
      <c r="I24" s="257">
        <f t="shared" si="1"/>
        <v>0</v>
      </c>
    </row>
    <row r="25" spans="2:9" x14ac:dyDescent="0.2">
      <c r="B25" s="174"/>
      <c r="C25" s="174"/>
      <c r="D25" s="174"/>
      <c r="E25" s="256"/>
      <c r="F25" s="256"/>
      <c r="G25" s="177"/>
      <c r="H25" s="257">
        <f t="shared" si="0"/>
        <v>0</v>
      </c>
      <c r="I25" s="257">
        <f t="shared" si="1"/>
        <v>0</v>
      </c>
    </row>
    <row r="26" spans="2:9" x14ac:dyDescent="0.2">
      <c r="B26" s="174"/>
      <c r="C26" s="174"/>
      <c r="D26" s="174"/>
      <c r="E26" s="256"/>
      <c r="F26" s="256"/>
      <c r="G26" s="177"/>
      <c r="H26" s="257">
        <f t="shared" si="0"/>
        <v>0</v>
      </c>
      <c r="I26" s="257">
        <f t="shared" si="1"/>
        <v>0</v>
      </c>
    </row>
    <row r="27" spans="2:9" x14ac:dyDescent="0.2">
      <c r="B27" s="174"/>
      <c r="C27" s="174"/>
      <c r="D27" s="174"/>
      <c r="E27" s="256"/>
      <c r="F27" s="256"/>
      <c r="G27" s="177"/>
      <c r="H27" s="257">
        <f t="shared" si="0"/>
        <v>0</v>
      </c>
      <c r="I27" s="257">
        <f t="shared" si="1"/>
        <v>0</v>
      </c>
    </row>
    <row r="28" spans="2:9" x14ac:dyDescent="0.2">
      <c r="B28" s="174"/>
      <c r="C28" s="174"/>
      <c r="D28" s="174"/>
      <c r="E28" s="256"/>
      <c r="F28" s="256"/>
      <c r="G28" s="177"/>
      <c r="H28" s="257">
        <f t="shared" si="0"/>
        <v>0</v>
      </c>
      <c r="I28" s="257">
        <f t="shared" si="1"/>
        <v>0</v>
      </c>
    </row>
    <row r="29" spans="2:9" x14ac:dyDescent="0.2">
      <c r="B29" s="174"/>
      <c r="C29" s="174"/>
      <c r="D29" s="174"/>
      <c r="E29" s="256"/>
      <c r="F29" s="256"/>
      <c r="G29" s="177"/>
      <c r="H29" s="257">
        <f t="shared" si="0"/>
        <v>0</v>
      </c>
      <c r="I29" s="257">
        <f t="shared" si="1"/>
        <v>0</v>
      </c>
    </row>
    <row r="30" spans="2:9" x14ac:dyDescent="0.2">
      <c r="B30" s="174"/>
      <c r="C30" s="174"/>
      <c r="D30" s="174"/>
      <c r="E30" s="256"/>
      <c r="F30" s="256"/>
      <c r="G30" s="177"/>
      <c r="H30" s="257">
        <f t="shared" si="0"/>
        <v>0</v>
      </c>
      <c r="I30" s="257">
        <f t="shared" si="1"/>
        <v>0</v>
      </c>
    </row>
    <row r="31" spans="2:9" x14ac:dyDescent="0.2">
      <c r="B31" s="174"/>
      <c r="C31" s="174"/>
      <c r="D31" s="174"/>
      <c r="E31" s="256"/>
      <c r="F31" s="256"/>
      <c r="G31" s="177"/>
      <c r="H31" s="257">
        <f t="shared" si="0"/>
        <v>0</v>
      </c>
      <c r="I31" s="257">
        <f t="shared" si="1"/>
        <v>0</v>
      </c>
    </row>
    <row r="32" spans="2:9" x14ac:dyDescent="0.2">
      <c r="B32" s="174"/>
      <c r="C32" s="174"/>
      <c r="D32" s="174"/>
      <c r="E32" s="256"/>
      <c r="F32" s="256"/>
      <c r="G32" s="177"/>
      <c r="H32" s="257">
        <f t="shared" si="0"/>
        <v>0</v>
      </c>
      <c r="I32" s="257">
        <f t="shared" si="1"/>
        <v>0</v>
      </c>
    </row>
    <row r="33" spans="2:9" x14ac:dyDescent="0.2">
      <c r="B33" s="174"/>
      <c r="C33" s="174"/>
      <c r="D33" s="174"/>
      <c r="E33" s="256"/>
      <c r="F33" s="256"/>
      <c r="G33" s="177"/>
      <c r="H33" s="257">
        <f t="shared" si="0"/>
        <v>0</v>
      </c>
      <c r="I33" s="257">
        <f t="shared" si="1"/>
        <v>0</v>
      </c>
    </row>
    <row r="34" spans="2:9" x14ac:dyDescent="0.2">
      <c r="B34" s="174"/>
      <c r="C34" s="174"/>
      <c r="D34" s="174"/>
      <c r="E34" s="256"/>
      <c r="F34" s="256"/>
      <c r="G34" s="177"/>
      <c r="H34" s="257">
        <f t="shared" si="0"/>
        <v>0</v>
      </c>
      <c r="I34" s="257">
        <f t="shared" si="1"/>
        <v>0</v>
      </c>
    </row>
    <row r="35" spans="2:9" x14ac:dyDescent="0.2">
      <c r="B35" s="174"/>
      <c r="C35" s="174"/>
      <c r="D35" s="174"/>
      <c r="E35" s="256"/>
      <c r="F35" s="256"/>
      <c r="G35" s="177"/>
      <c r="H35" s="257">
        <f t="shared" si="0"/>
        <v>0</v>
      </c>
      <c r="I35" s="257">
        <f t="shared" si="1"/>
        <v>0</v>
      </c>
    </row>
    <row r="36" spans="2:9" x14ac:dyDescent="0.2">
      <c r="B36" s="106"/>
      <c r="C36" s="300" t="s">
        <v>157</v>
      </c>
      <c r="D36" s="301"/>
      <c r="E36" s="257">
        <f>SUM(E9:E17)</f>
        <v>-33901933.580000088</v>
      </c>
      <c r="F36" s="257">
        <f>SUM(F9:F17)</f>
        <v>-119896166.95007375</v>
      </c>
      <c r="G36" s="175"/>
      <c r="H36" s="257">
        <f>SUM(H9:H35)</f>
        <v>-615082.23999999976</v>
      </c>
      <c r="I36" s="257">
        <f>SUM(I9:I35)</f>
        <v>-7850857.713262558</v>
      </c>
    </row>
    <row r="37" spans="2:9" x14ac:dyDescent="0.2">
      <c r="E37" s="219"/>
      <c r="F37" s="219"/>
    </row>
  </sheetData>
  <mergeCells count="2">
    <mergeCell ref="B1:C1"/>
    <mergeCell ref="C36:D36"/>
  </mergeCells>
  <phoneticPr fontId="36" type="noConversion"/>
  <pageMargins left="0.75" right="0.75" top="1" bottom="1" header="0.5" footer="0.5"/>
  <pageSetup paperSize="9" scale="30" orientation="landscape" r:id="rId1"/>
  <headerFooter alignWithMargins="0"/>
  <customProperties>
    <customPr name="_pios_id" r:id="rId2"/>
    <customPr name="EpmWorksheetKeyString_GUID" r:id="rId3"/>
  </customPropertie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21</vt:i4>
      </vt:variant>
      <vt:variant>
        <vt:lpstr>Named Ranges</vt:lpstr>
      </vt:variant>
      <vt:variant>
        <vt:i4>24</vt:i4>
      </vt:variant>
    </vt:vector>
  </HeadingPairs>
  <TitlesOfParts>
    <vt:vector size="45" baseType="lpstr">
      <vt:lpstr>Cover</vt:lpstr>
      <vt:lpstr>Contents</vt:lpstr>
      <vt:lpstr>1. Pipeline information</vt:lpstr>
      <vt:lpstr>1.1 Financial performance</vt:lpstr>
      <vt:lpstr>2. Revenues and expenses</vt:lpstr>
      <vt:lpstr>2.1 Revenue by service</vt:lpstr>
      <vt:lpstr>2.2 Revenue contributions </vt:lpstr>
      <vt:lpstr>2.3 Indirect revenue</vt:lpstr>
      <vt:lpstr>2.4 Shared costs</vt:lpstr>
      <vt:lpstr>3. Statement of pipeline assets</vt:lpstr>
      <vt:lpstr>3.1 Pipeline asset useful life</vt:lpstr>
      <vt:lpstr>3.2 Pipeline asset impairment</vt:lpstr>
      <vt:lpstr>3.3 Depreciation amortisation</vt:lpstr>
      <vt:lpstr>3.4 Shared supporting assets</vt:lpstr>
      <vt:lpstr>4 Recovered capital</vt:lpstr>
      <vt:lpstr>4.1 Pipelines capex</vt:lpstr>
      <vt:lpstr>5. Weighted average price</vt:lpstr>
      <vt:lpstr>5.1 Exempt WAP services</vt:lpstr>
      <vt:lpstr>6. Notes</vt:lpstr>
      <vt:lpstr>Amendment record</vt:lpstr>
      <vt:lpstr>Sheet1</vt:lpstr>
      <vt:lpstr>ABN</vt:lpstr>
      <vt:lpstr>'1. Pipeline information'!Print_Area</vt:lpstr>
      <vt:lpstr>'1.1 Financial performance'!Print_Area</vt:lpstr>
      <vt:lpstr>'2. Revenues and expenses'!Print_Area</vt:lpstr>
      <vt:lpstr>'2.1 Revenue by service'!Print_Area</vt:lpstr>
      <vt:lpstr>'2.2 Revenue contributions '!Print_Area</vt:lpstr>
      <vt:lpstr>'2.3 Indirect revenue'!Print_Area</vt:lpstr>
      <vt:lpstr>'2.4 Shared costs'!Print_Area</vt:lpstr>
      <vt:lpstr>'3. Statement of pipeline assets'!Print_Area</vt:lpstr>
      <vt:lpstr>'3.1 Pipeline asset useful life'!Print_Area</vt:lpstr>
      <vt:lpstr>'3.2 Pipeline asset impairment'!Print_Area</vt:lpstr>
      <vt:lpstr>'3.3 Depreciation amortisation'!Print_Area</vt:lpstr>
      <vt:lpstr>'3.4 Shared supporting assets'!Print_Area</vt:lpstr>
      <vt:lpstr>'4 Recovered capital'!Print_Area</vt:lpstr>
      <vt:lpstr>'4.1 Pipelines capex'!Print_Area</vt:lpstr>
      <vt:lpstr>'5. Weighted average price'!Print_Area</vt:lpstr>
      <vt:lpstr>'5.1 Exempt WAP services'!Print_Area</vt:lpstr>
      <vt:lpstr>'6. Notes'!Print_Area</vt:lpstr>
      <vt:lpstr>Contents!Print_Area</vt:lpstr>
      <vt:lpstr>Cover!Print_Area</vt:lpstr>
      <vt:lpstr>Sheet1!Print_Area</vt:lpstr>
      <vt:lpstr>Tradingname</vt:lpstr>
      <vt:lpstr>Yearending</vt:lpstr>
      <vt:lpstr>Yearstart</vt:lpstr>
    </vt:vector>
  </TitlesOfParts>
  <Company>ACCC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asood</dc:creator>
  <cp:lastModifiedBy>Peter Johnstone</cp:lastModifiedBy>
  <cp:lastPrinted>2017-11-25T22:15:53Z</cp:lastPrinted>
  <dcterms:created xsi:type="dcterms:W3CDTF">2012-02-16T03:44:14Z</dcterms:created>
  <dcterms:modified xsi:type="dcterms:W3CDTF">2021-04-29T01:58:20Z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f">
    <vt:lpwstr>\\cbrvpwxfs01\home$\smoff\2012-13 to 2013-14 energex financial information template (D2012-00032519).xls</vt:lpwstr>
  </property>
</Properties>
</file>